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маятник миграция" sheetId="1" r:id="rId1"/>
    <sheet name="Формир и распред ТР" sheetId="2" r:id="rId2"/>
    <sheet name="распред по ФС и ВЭД" sheetId="3" r:id="rId3"/>
    <sheet name="справочно" sheetId="4" r:id="rId4"/>
    <sheet name="Баланс ТР МО" sheetId="5" r:id="rId5"/>
  </sheets>
  <definedNames>
    <definedName name="_xlnm.Print_Area" localSheetId="4">'Баланс ТР МО'!$A$1:$H$58</definedName>
    <definedName name="_xlnm.Print_Area" localSheetId="2">'распред по ФС и ВЭД'!$A$1:$K$32</definedName>
    <definedName name="_xlnm.Print_Area" localSheetId="1">'Формир и распред ТР'!$A$1:$J$43</definedName>
  </definedNames>
  <calcPr fullCalcOnLoad="1"/>
</workbook>
</file>

<file path=xl/sharedStrings.xml><?xml version="1.0" encoding="utf-8"?>
<sst xmlns="http://schemas.openxmlformats.org/spreadsheetml/2006/main" count="210" uniqueCount="107">
  <si>
    <t>ПРОГНОЗ БАЛАНСА ТРУДОВЫХ РЕСУРСОВ МУНИЦИПАЛЬНОГО РАЙОНА                               (ГОРОДСКОГО ОКРУГА) КРАСНОДАРСКОГО КРАЯ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</si>
  <si>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</si>
  <si>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</rPr>
      <t>(с двумя знаками после запятой)</t>
    </r>
  </si>
  <si>
    <t>№ п/п</t>
  </si>
  <si>
    <t>Показатель</t>
  </si>
  <si>
    <t>Код строки</t>
  </si>
  <si>
    <t>Справочно</t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</si>
  <si>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</si>
  <si>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</si>
  <si>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</si>
  <si>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</si>
  <si>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>Население в трудоспособном возрасте (мужчины в возрасте от 16 до 60 лет и женщины - от 16 до 55 лет)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</si>
  <si>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</si>
  <si>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</si>
  <si>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</si>
  <si>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</si>
  <si>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</si>
  <si>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</si>
  <si>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</si>
  <si>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</si>
  <si>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</si>
  <si>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</si>
  <si>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</rPr>
      <t xml:space="preserve"> </t>
    </r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</si>
  <si>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</si>
  <si>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</si>
  <si>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221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</si>
  <si>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</si>
  <si>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</si>
  <si>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Уровень регистрируемой безработицы в процентах от численности трудоспособного населения в трудоспособном возрасте</t>
  </si>
  <si>
    <t>III.</t>
  </si>
  <si>
    <t>РАСПРЕДЕЛЕНИЕ ЗАНЯТЫХ В ЭКОНОМИКЕ ПО ФОРМАМ        СОБСТВЕННОСТИ:</t>
  </si>
  <si>
    <t xml:space="preserve">государственная и муниципальная       </t>
  </si>
  <si>
    <t>смешанная российская</t>
  </si>
  <si>
    <t>иностранная, совместная российская и иностранная</t>
  </si>
  <si>
    <t>частная, в том числе занятых:</t>
  </si>
  <si>
    <t>-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</si>
  <si>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- на частных предприятиях</t>
  </si>
  <si>
    <t>собственность общественных и религиозных организаций (объединений)</t>
  </si>
  <si>
    <t>IV.</t>
  </si>
  <si>
    <t>РАСПРЕДЕЛЕНИЕ ЗАНЯТЫХ В ЭКОНОМИКЕ ПО РАЗДЕЛАМ  ОКВЭД:</t>
  </si>
  <si>
    <t>- сельское хозяйство, охота и лесное хозяйство</t>
  </si>
  <si>
    <t>- рыболовство, рыбоводство</t>
  </si>
  <si>
    <t>- добыча полезных ископаемых</t>
  </si>
  <si>
    <t>- обрабатывающие производства</t>
  </si>
  <si>
    <t>- производство и распределение электроэнергии, газа и воды</t>
  </si>
  <si>
    <t>- строительство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</si>
  <si>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</si>
  <si>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- гостиницы и рестораны</t>
  </si>
  <si>
    <t>- транспорт и связь</t>
  </si>
  <si>
    <t>- финансовая деятельность</t>
  </si>
  <si>
    <t>- операции с недвижимым имуществом, аренда и предоставление услуг</t>
  </si>
  <si>
    <t>- государственное управление и обеспечение военной безопасности; социальное страхование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</si>
  <si>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</si>
  <si>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</si>
  <si>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</si>
  <si>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- прочие виды экономической деятельности</t>
  </si>
  <si>
    <t>V.</t>
  </si>
  <si>
    <t>СПРАВОЧНО:</t>
  </si>
  <si>
    <t>Численность безработных по методологии МОТ</t>
  </si>
  <si>
    <t xml:space="preserve">Численность экономически активного населения </t>
  </si>
  <si>
    <t xml:space="preserve">Уровень безработицы по методологии МОТ в % к численности экономически активного населения </t>
  </si>
  <si>
    <t>Количество ликвидированных рабочих мест по крупным, средним и малым предприятиям за период, единиц</t>
  </si>
  <si>
    <r>
      <t>ЧИСЛЕННОСТЬ ПОСТОЯННОГО НАСЕЛЕНИЯ</t>
    </r>
    <r>
      <rPr>
        <sz val="10"/>
        <color indexed="8"/>
        <rFont val="Times New Roman"/>
        <family val="1"/>
      </rPr>
      <t>, в том числе:</t>
    </r>
  </si>
  <si>
    <t>Численность занятых в экономике (без военнослужащих)</t>
  </si>
  <si>
    <t>2009 г.</t>
  </si>
  <si>
    <t>2010 г.</t>
  </si>
  <si>
    <t>2011 г.</t>
  </si>
  <si>
    <t>2012 г.</t>
  </si>
  <si>
    <t>2013 г.</t>
  </si>
  <si>
    <t>2014 г.</t>
  </si>
  <si>
    <t>2015 г.</t>
  </si>
  <si>
    <t>ЧИСЛЕННОСТЬ ПОСТОЯННОГО НАСЕЛЕНИЯ, в том числе:</t>
  </si>
  <si>
    <t>Маятниковая миграция в МУНИЦИПАЛЬНОМ РАЙОНЕ                               (ГОРОДСКОМ ОКРУГЕ) КРАСНОДАРСКОГО КРАЯ</t>
  </si>
  <si>
    <t>Маятниковые мигранты - жители данного МО, работающие в других муниципальных образованиях Краснодарского края</t>
  </si>
  <si>
    <t>Маятниковые мигранты - жители данного МО, работающие за пределами Краснодарского края</t>
  </si>
  <si>
    <t>Трудовая маятниковая миграция</t>
  </si>
  <si>
    <t>Маятниковые мигранты - жители других муниципальных образований Краснодарского края, работающие на территории данного МО</t>
  </si>
  <si>
    <t>Маятниковые мигранты -  жители других регионов РФ, работающие на территории данного МО</t>
  </si>
  <si>
    <t>Маятниковая миграция учащихся</t>
  </si>
  <si>
    <t>Маятниковые мигранты - жители данного МО, учащиеся в других муниципальных образованиях Краснодарского края</t>
  </si>
  <si>
    <t>Маятниковые мигранты - жители данного МО, учащиеся за пределами Краснодарского края</t>
  </si>
  <si>
    <t>Маятниковые мигранты - жители других муниципальных образований Краснодарского края, учащиеся на территории данного МО</t>
  </si>
  <si>
    <t>Маятниковые мигранты -  жители других регионов РФ, учащиеся на территории данного МО</t>
  </si>
  <si>
    <t>Сальдо маятниковой миграции учащихся</t>
  </si>
  <si>
    <t>Численность занятых по полному кругу организаций по данным Краснодарстата</t>
  </si>
  <si>
    <t>занятые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</si>
  <si>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Разница в занятых (справочно)</t>
  </si>
  <si>
    <t xml:space="preserve">в том числе: </t>
  </si>
  <si>
    <t>НПО</t>
  </si>
  <si>
    <t>СПО</t>
  </si>
  <si>
    <t>ВПО</t>
  </si>
  <si>
    <t>военнослужащие</t>
  </si>
  <si>
    <t>неработающие лица, находящиеся в местах лишения свободы</t>
  </si>
  <si>
    <t>х</t>
  </si>
  <si>
    <t>прочие категории не занятого населения</t>
  </si>
  <si>
    <t>- ячейки заполняются автоматически</t>
  </si>
  <si>
    <t>РАСПРЕДЕЛЕНИЕ ЗАНЯТЫХ В ЭКОНОМИКЕ ПО ФОРМАМ СОБСТВЕННОСТИ И ВИДАМ ЭКОНОМИЧЕСКОЙ ДЕЯТЕЛЬНОСТИ</t>
  </si>
  <si>
    <t>ПРОВЕРКА</t>
  </si>
  <si>
    <t>человек</t>
  </si>
  <si>
    <t>школьники 10х и 11х классов</t>
  </si>
  <si>
    <t>безработные по методологии МОТ трудоспособного возраста (исключая зарегистрированных безработных)</t>
  </si>
  <si>
    <t>СПРАВОЧНЫЕ ПОКАЗАТЕЛИ ДЛЯ РАЗРАБОТКИ ПРОГНОЗА БАЛАНСА ТРУДОВЫХ РЕСУРСОВ МУНИПАЛЬНОГО РАЙОНА (ГОРОДСКОГО ОКРУГА) КРАСНОДАРСКОГО КРАЯ</t>
  </si>
  <si>
    <t xml:space="preserve">аспиранты, докторанты </t>
  </si>
  <si>
    <t>совмещающие обучение и трудовую деятельность</t>
  </si>
  <si>
    <t>Количество вновь введенных рабочих мест по крупным, средним и малым предприятиям за период, единиц</t>
  </si>
  <si>
    <t>лица, находящиеся в отпусках по уходу за ребенком от 1,5 до 3 лет</t>
  </si>
  <si>
    <t>Формирование и распределение ТРУДОВЫХ РЕСУРСОВ МО Ейский район                                         (ГОРОДСКОГО ОКРУГА) КРАСНОДАРСКОГО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</si>
</sst>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2" fontId="45" fillId="35" borderId="10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36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46" fillId="33" borderId="1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 wrapText="1"/>
    </xf>
    <xf numFmtId="2" fontId="45" fillId="35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1" fontId="51" fillId="35" borderId="15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45" fillId="36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45" fillId="35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47" fillId="35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42" fillId="33" borderId="0" xfId="0" applyFont="1" applyFill="1" applyAlignment="1">
      <alignment horizontal="center" vertical="center" wrapText="1"/>
    </xf>
    <xf numFmtId="1" fontId="45" fillId="33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43" fillId="0" borderId="11" xfId="0" applyFont="1" applyBorder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7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6.57421875" style="0" customWidth="1"/>
  </cols>
  <sheetData>
    <row r="3" spans="1:10" ht="45" customHeight="1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</row>
    <row r="6" ht="15.75">
      <c r="B6" s="33" t="s">
        <v>75</v>
      </c>
    </row>
    <row r="7" spans="1:2" ht="15">
      <c r="A7" s="34">
        <v>251</v>
      </c>
      <c r="B7" t="s">
        <v>73</v>
      </c>
    </row>
    <row r="8" spans="1:2" ht="15">
      <c r="A8" s="34">
        <v>0</v>
      </c>
      <c r="B8" t="s">
        <v>74</v>
      </c>
    </row>
    <row r="9" spans="1:2" ht="15">
      <c r="A9" s="34">
        <v>0</v>
      </c>
      <c r="B9" t="s">
        <v>76</v>
      </c>
    </row>
    <row r="10" spans="1:2" ht="15">
      <c r="A10" s="34">
        <v>0</v>
      </c>
      <c r="B10" t="s">
        <v>77</v>
      </c>
    </row>
    <row r="11" spans="1:2" ht="15">
      <c r="A11" s="35">
        <f>A9+A10-A7-A8</f>
        <v>-251</v>
      </c>
      <c r="B11" t="s">
        <v>16</v>
      </c>
    </row>
    <row r="12" ht="15">
      <c r="A12" s="36"/>
    </row>
    <row r="13" spans="1:2" ht="15.75">
      <c r="A13" s="36"/>
      <c r="B13" s="33" t="s">
        <v>78</v>
      </c>
    </row>
    <row r="14" spans="1:6" ht="15">
      <c r="A14" s="34">
        <v>0</v>
      </c>
      <c r="B14" s="47" t="s">
        <v>79</v>
      </c>
      <c r="C14" s="47"/>
      <c r="D14" s="47"/>
      <c r="E14" s="47"/>
      <c r="F14" s="47"/>
    </row>
    <row r="15" spans="1:10" ht="15">
      <c r="A15" s="34">
        <v>0</v>
      </c>
      <c r="B15" s="56" t="s">
        <v>80</v>
      </c>
      <c r="C15" s="56"/>
      <c r="D15" s="56"/>
      <c r="E15" s="56"/>
      <c r="F15" s="56"/>
      <c r="G15" s="30"/>
      <c r="H15" s="30"/>
      <c r="I15" s="30"/>
      <c r="J15" s="30"/>
    </row>
    <row r="16" spans="1:10" ht="15">
      <c r="A16" s="34">
        <v>0</v>
      </c>
      <c r="B16" s="56" t="s">
        <v>81</v>
      </c>
      <c r="C16" s="56"/>
      <c r="D16" s="56"/>
      <c r="E16" s="56"/>
      <c r="F16" s="56"/>
      <c r="G16" s="30"/>
      <c r="H16" s="30"/>
      <c r="I16" s="30"/>
      <c r="J16" s="30"/>
    </row>
    <row r="17" spans="1:10" ht="15">
      <c r="A17" s="34">
        <v>0</v>
      </c>
      <c r="B17" s="56" t="s">
        <v>82</v>
      </c>
      <c r="C17" s="56"/>
      <c r="D17" s="56"/>
      <c r="E17" s="56"/>
      <c r="F17" s="56"/>
      <c r="G17" s="30"/>
      <c r="H17" s="30"/>
      <c r="I17" s="30"/>
      <c r="J17" s="30"/>
    </row>
    <row r="18" spans="1:2" ht="15">
      <c r="A18" s="35">
        <f>A16+A17-A14-A15</f>
        <v>0</v>
      </c>
      <c r="B18" t="s">
        <v>83</v>
      </c>
    </row>
    <row r="19" ht="15">
      <c r="A19" s="37"/>
    </row>
    <row r="20" ht="15">
      <c r="A20" s="37"/>
    </row>
    <row r="22" spans="2:3" ht="15">
      <c r="B22" s="29"/>
      <c r="C22" s="28" t="s">
        <v>95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view="pageBreakPreview" zoomScaleSheetLayoutView="100" zoomScalePageLayoutView="0" workbookViewId="0" topLeftCell="A24">
      <selection activeCell="J35" sqref="J35"/>
    </sheetView>
  </sheetViews>
  <sheetFormatPr defaultColWidth="9.140625" defaultRowHeight="15"/>
  <cols>
    <col min="1" max="1" width="3.421875" style="0" customWidth="1"/>
    <col min="2" max="2" width="35.8515625" style="0" customWidth="1"/>
    <col min="3" max="3" width="6.421875" style="0" customWidth="1"/>
    <col min="4" max="10" width="9.28125" style="0" customWidth="1"/>
  </cols>
  <sheetData>
    <row r="2" spans="1:10" ht="47.25" customHeight="1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>
      <c r="A4" s="61"/>
      <c r="B4" s="61"/>
      <c r="C4" s="11"/>
      <c r="D4" s="11"/>
      <c r="E4" s="62" t="s">
        <v>98</v>
      </c>
      <c r="F4" s="62"/>
      <c r="G4" s="62"/>
      <c r="H4" s="62"/>
      <c r="I4" s="62"/>
      <c r="J4" s="62"/>
    </row>
    <row r="5" spans="1:10" ht="24.75" customHeight="1">
      <c r="A5" s="20" t="s">
        <v>3</v>
      </c>
      <c r="B5" s="20" t="s">
        <v>4</v>
      </c>
      <c r="C5" s="20" t="s">
        <v>5</v>
      </c>
      <c r="D5" s="20" t="s">
        <v>64</v>
      </c>
      <c r="E5" s="23" t="s">
        <v>65</v>
      </c>
      <c r="F5" s="23" t="s">
        <v>66</v>
      </c>
      <c r="G5" s="2" t="s">
        <v>67</v>
      </c>
      <c r="H5" s="24" t="s">
        <v>68</v>
      </c>
      <c r="I5" s="24" t="s">
        <v>69</v>
      </c>
      <c r="J5" s="24" t="s">
        <v>70</v>
      </c>
    </row>
    <row r="6" spans="1:10" ht="24.75" customHeight="1">
      <c r="A6" s="20"/>
      <c r="B6" s="3" t="s">
        <v>71</v>
      </c>
      <c r="C6" s="32">
        <v>10</v>
      </c>
      <c r="D6" s="48">
        <f>D7+D8</f>
        <v>141430</v>
      </c>
      <c r="E6" s="48">
        <f aca="true" t="shared" si="0" ref="E6:J6">E7+E8</f>
        <v>141420</v>
      </c>
      <c r="F6" s="48">
        <f t="shared" si="0"/>
        <v>140393</v>
      </c>
      <c r="G6" s="48">
        <f t="shared" si="0"/>
        <v>139840</v>
      </c>
      <c r="H6" s="48">
        <f t="shared" si="0"/>
        <v>139920</v>
      </c>
      <c r="I6" s="48">
        <f t="shared" si="0"/>
        <v>140010</v>
      </c>
      <c r="J6" s="48">
        <f t="shared" si="0"/>
        <v>140050</v>
      </c>
    </row>
    <row r="7" spans="1:10" ht="24.75" customHeight="1">
      <c r="A7" s="20"/>
      <c r="B7" s="4" t="s">
        <v>7</v>
      </c>
      <c r="C7" s="32">
        <v>11</v>
      </c>
      <c r="D7" s="49">
        <v>87860</v>
      </c>
      <c r="E7" s="49">
        <v>87870</v>
      </c>
      <c r="F7" s="49">
        <v>87248</v>
      </c>
      <c r="G7" s="49">
        <v>86960</v>
      </c>
      <c r="H7" s="49">
        <v>87050</v>
      </c>
      <c r="I7" s="49">
        <v>87150</v>
      </c>
      <c r="J7" s="49">
        <v>87200</v>
      </c>
    </row>
    <row r="8" spans="1:10" ht="24.75" customHeight="1">
      <c r="A8" s="20"/>
      <c r="B8" s="4" t="s">
        <v>8</v>
      </c>
      <c r="C8" s="32">
        <v>12</v>
      </c>
      <c r="D8" s="49">
        <v>53570</v>
      </c>
      <c r="E8" s="49">
        <v>53550</v>
      </c>
      <c r="F8" s="49">
        <v>53145</v>
      </c>
      <c r="G8" s="49">
        <v>52880</v>
      </c>
      <c r="H8" s="49">
        <v>52870</v>
      </c>
      <c r="I8" s="49">
        <v>52860</v>
      </c>
      <c r="J8" s="49">
        <v>52850</v>
      </c>
    </row>
    <row r="9" spans="1:10" ht="27.75" customHeight="1">
      <c r="A9" s="6" t="s">
        <v>9</v>
      </c>
      <c r="B9" s="3" t="s">
        <v>10</v>
      </c>
      <c r="C9" s="5">
        <v>100</v>
      </c>
      <c r="D9" s="48">
        <f>D11+D14+D15+D16+D17</f>
        <v>92490</v>
      </c>
      <c r="E9" s="48">
        <f aca="true" t="shared" si="1" ref="E9:J9">E11+E14+E15+E16+E17</f>
        <v>91374</v>
      </c>
      <c r="F9" s="48">
        <f t="shared" si="1"/>
        <v>90393</v>
      </c>
      <c r="G9" s="48">
        <f t="shared" si="1"/>
        <v>90345</v>
      </c>
      <c r="H9" s="48">
        <f t="shared" si="1"/>
        <v>90281</v>
      </c>
      <c r="I9" s="48">
        <f t="shared" si="1"/>
        <v>90217</v>
      </c>
      <c r="J9" s="48">
        <f t="shared" si="1"/>
        <v>90148</v>
      </c>
    </row>
    <row r="10" spans="1:10" ht="40.5" customHeight="1">
      <c r="A10" s="5"/>
      <c r="B10" s="4" t="s">
        <v>11</v>
      </c>
      <c r="C10" s="5">
        <v>110</v>
      </c>
      <c r="D10" s="50">
        <v>86915</v>
      </c>
      <c r="E10" s="50">
        <v>85015</v>
      </c>
      <c r="F10" s="50">
        <v>83520</v>
      </c>
      <c r="G10" s="50">
        <v>83510</v>
      </c>
      <c r="H10" s="50">
        <v>83500</v>
      </c>
      <c r="I10" s="50">
        <v>83490</v>
      </c>
      <c r="J10" s="50">
        <v>83480</v>
      </c>
    </row>
    <row r="11" spans="1:10" ht="27.75" customHeight="1">
      <c r="A11" s="5"/>
      <c r="B11" s="4" t="s">
        <v>12</v>
      </c>
      <c r="C11" s="5">
        <v>111</v>
      </c>
      <c r="D11" s="48">
        <f>D10-D12-D13</f>
        <v>84819</v>
      </c>
      <c r="E11" s="48">
        <f aca="true" t="shared" si="2" ref="E11:J11">E10-E12-E13</f>
        <v>82959</v>
      </c>
      <c r="F11" s="48">
        <f t="shared" si="2"/>
        <v>81437</v>
      </c>
      <c r="G11" s="48">
        <f t="shared" si="2"/>
        <v>81436</v>
      </c>
      <c r="H11" s="48">
        <f t="shared" si="2"/>
        <v>81432</v>
      </c>
      <c r="I11" s="48">
        <f t="shared" si="2"/>
        <v>81428</v>
      </c>
      <c r="J11" s="48">
        <f t="shared" si="2"/>
        <v>81419</v>
      </c>
    </row>
    <row r="12" spans="1:10" ht="26.25" customHeight="1">
      <c r="A12" s="5"/>
      <c r="B12" s="4" t="s">
        <v>13</v>
      </c>
      <c r="C12" s="5">
        <v>112</v>
      </c>
      <c r="D12" s="49">
        <v>1192</v>
      </c>
      <c r="E12" s="49">
        <v>1178</v>
      </c>
      <c r="F12" s="49">
        <v>1205</v>
      </c>
      <c r="G12" s="49">
        <v>1204</v>
      </c>
      <c r="H12" s="49">
        <v>1203</v>
      </c>
      <c r="I12" s="49">
        <v>1202</v>
      </c>
      <c r="J12" s="49">
        <v>1201</v>
      </c>
    </row>
    <row r="13" spans="1:10" ht="39" customHeight="1">
      <c r="A13" s="5"/>
      <c r="B13" s="4" t="s">
        <v>14</v>
      </c>
      <c r="C13" s="45">
        <v>113</v>
      </c>
      <c r="D13" s="49">
        <v>904</v>
      </c>
      <c r="E13" s="49">
        <v>878</v>
      </c>
      <c r="F13" s="49">
        <v>878</v>
      </c>
      <c r="G13" s="49">
        <v>870</v>
      </c>
      <c r="H13" s="49">
        <v>865</v>
      </c>
      <c r="I13" s="49">
        <v>860</v>
      </c>
      <c r="J13" s="49">
        <v>860</v>
      </c>
    </row>
    <row r="14" spans="1:10" ht="15.75" customHeight="1">
      <c r="A14" s="5"/>
      <c r="B14" s="4" t="s">
        <v>15</v>
      </c>
      <c r="C14" s="5">
        <v>120</v>
      </c>
      <c r="D14" s="49">
        <v>125</v>
      </c>
      <c r="E14" s="49">
        <v>107</v>
      </c>
      <c r="F14" s="49">
        <v>153</v>
      </c>
      <c r="G14" s="49">
        <v>140</v>
      </c>
      <c r="H14" s="49">
        <v>130</v>
      </c>
      <c r="I14" s="49">
        <v>120</v>
      </c>
      <c r="J14" s="49">
        <v>110</v>
      </c>
    </row>
    <row r="15" spans="1:10" ht="15" customHeight="1">
      <c r="A15" s="5"/>
      <c r="B15" s="4" t="s">
        <v>16</v>
      </c>
      <c r="C15" s="5">
        <v>130</v>
      </c>
      <c r="D15" s="50">
        <v>-251</v>
      </c>
      <c r="E15" s="50">
        <v>-251</v>
      </c>
      <c r="F15" s="50">
        <v>-251</v>
      </c>
      <c r="G15" s="48">
        <f>'маятник миграция'!A11</f>
        <v>-251</v>
      </c>
      <c r="H15" s="50">
        <v>-251</v>
      </c>
      <c r="I15" s="50">
        <v>-251</v>
      </c>
      <c r="J15" s="50">
        <v>-251</v>
      </c>
    </row>
    <row r="16" spans="1:10" ht="25.5" customHeight="1">
      <c r="A16" s="5"/>
      <c r="B16" s="4" t="s">
        <v>17</v>
      </c>
      <c r="C16" s="5">
        <v>140</v>
      </c>
      <c r="D16" s="50">
        <v>0</v>
      </c>
      <c r="E16" s="50">
        <v>0</v>
      </c>
      <c r="F16" s="50">
        <v>0</v>
      </c>
      <c r="G16" s="48">
        <f>'маятник миграция'!A18</f>
        <v>0</v>
      </c>
      <c r="H16" s="50">
        <v>0</v>
      </c>
      <c r="I16" s="50">
        <v>0</v>
      </c>
      <c r="J16" s="50">
        <v>0</v>
      </c>
    </row>
    <row r="17" spans="1:10" ht="39" customHeight="1">
      <c r="A17" s="5"/>
      <c r="B17" s="4" t="s">
        <v>18</v>
      </c>
      <c r="C17" s="5">
        <v>150</v>
      </c>
      <c r="D17" s="48">
        <f>D18+D19</f>
        <v>7797</v>
      </c>
      <c r="E17" s="48">
        <f aca="true" t="shared" si="3" ref="E17:J17">E18+E19</f>
        <v>8559</v>
      </c>
      <c r="F17" s="48">
        <f t="shared" si="3"/>
        <v>9054</v>
      </c>
      <c r="G17" s="48">
        <f t="shared" si="3"/>
        <v>9020</v>
      </c>
      <c r="H17" s="48">
        <f t="shared" si="3"/>
        <v>8970</v>
      </c>
      <c r="I17" s="48">
        <f t="shared" si="3"/>
        <v>8920</v>
      </c>
      <c r="J17" s="48">
        <f t="shared" si="3"/>
        <v>8870</v>
      </c>
    </row>
    <row r="18" spans="1:10" ht="26.25" customHeight="1">
      <c r="A18" s="5"/>
      <c r="B18" s="4" t="s">
        <v>19</v>
      </c>
      <c r="C18" s="5">
        <v>151</v>
      </c>
      <c r="D18" s="49">
        <v>200</v>
      </c>
      <c r="E18" s="49">
        <v>190</v>
      </c>
      <c r="F18" s="49">
        <v>130</v>
      </c>
      <c r="G18" s="49">
        <v>120</v>
      </c>
      <c r="H18" s="49">
        <v>120</v>
      </c>
      <c r="I18" s="49">
        <v>120</v>
      </c>
      <c r="J18" s="49">
        <v>120</v>
      </c>
    </row>
    <row r="19" spans="1:10" ht="27" customHeight="1">
      <c r="A19" s="5"/>
      <c r="B19" s="4" t="s">
        <v>20</v>
      </c>
      <c r="C19" s="5">
        <v>152</v>
      </c>
      <c r="D19" s="49">
        <v>7597</v>
      </c>
      <c r="E19" s="49">
        <v>8369</v>
      </c>
      <c r="F19" s="49">
        <v>8924</v>
      </c>
      <c r="G19" s="49">
        <v>8900</v>
      </c>
      <c r="H19" s="49">
        <v>8850</v>
      </c>
      <c r="I19" s="49">
        <v>8800</v>
      </c>
      <c r="J19" s="49">
        <v>8750</v>
      </c>
    </row>
    <row r="20" spans="1:10" ht="29.25" customHeight="1">
      <c r="A20" s="6" t="s">
        <v>21</v>
      </c>
      <c r="B20" s="3" t="s">
        <v>22</v>
      </c>
      <c r="C20" s="5">
        <v>200</v>
      </c>
      <c r="D20" s="48">
        <f>D9</f>
        <v>92490</v>
      </c>
      <c r="E20" s="48">
        <f aca="true" t="shared" si="4" ref="E20:J20">E9</f>
        <v>91374</v>
      </c>
      <c r="F20" s="48">
        <f t="shared" si="4"/>
        <v>90393</v>
      </c>
      <c r="G20" s="48">
        <f t="shared" si="4"/>
        <v>90345</v>
      </c>
      <c r="H20" s="48">
        <f t="shared" si="4"/>
        <v>90281</v>
      </c>
      <c r="I20" s="48">
        <f t="shared" si="4"/>
        <v>90217</v>
      </c>
      <c r="J20" s="48">
        <f t="shared" si="4"/>
        <v>90148</v>
      </c>
    </row>
    <row r="21" spans="1:10" ht="28.5" customHeight="1">
      <c r="A21" s="6"/>
      <c r="B21" s="4" t="s">
        <v>63</v>
      </c>
      <c r="C21" s="5">
        <v>210</v>
      </c>
      <c r="D21" s="49">
        <v>63037</v>
      </c>
      <c r="E21" s="51">
        <v>61809</v>
      </c>
      <c r="F21" s="51">
        <v>60076</v>
      </c>
      <c r="G21" s="51">
        <v>60123</v>
      </c>
      <c r="H21" s="51">
        <v>60197</v>
      </c>
      <c r="I21" s="51">
        <v>60247</v>
      </c>
      <c r="J21" s="51">
        <v>60307</v>
      </c>
    </row>
    <row r="22" spans="1:10" ht="40.5" customHeight="1">
      <c r="A22" s="22"/>
      <c r="B22" s="38" t="s">
        <v>84</v>
      </c>
      <c r="C22" s="5"/>
      <c r="D22" s="49">
        <v>36060</v>
      </c>
      <c r="E22" s="51">
        <v>34807</v>
      </c>
      <c r="F22" s="51">
        <v>33029</v>
      </c>
      <c r="G22" s="51">
        <v>33035</v>
      </c>
      <c r="H22" s="51">
        <v>33050</v>
      </c>
      <c r="I22" s="51">
        <v>33060</v>
      </c>
      <c r="J22" s="51">
        <v>33070</v>
      </c>
    </row>
    <row r="23" spans="1:10" ht="80.25" customHeight="1">
      <c r="A23" s="22"/>
      <c r="B23" s="38" t="s">
        <v>85</v>
      </c>
      <c r="C23" s="7">
        <v>341</v>
      </c>
      <c r="D23" s="48">
        <f>'распред по ФС и ВЭД'!D13</f>
        <v>26977</v>
      </c>
      <c r="E23" s="48">
        <f>'распред по ФС и ВЭД'!E13</f>
        <v>27002</v>
      </c>
      <c r="F23" s="48">
        <f>'распред по ФС и ВЭД'!F13</f>
        <v>27047</v>
      </c>
      <c r="G23" s="48">
        <f>'распред по ФС и ВЭД'!G13</f>
        <v>27088</v>
      </c>
      <c r="H23" s="48">
        <f>'распред по ФС и ВЭД'!H13</f>
        <v>27147</v>
      </c>
      <c r="I23" s="48">
        <f>'распред по ФС и ВЭД'!I13</f>
        <v>27187</v>
      </c>
      <c r="J23" s="48">
        <f>'распред по ФС и ВЭД'!J13</f>
        <v>27237</v>
      </c>
    </row>
    <row r="24" spans="1:10" ht="15.75" customHeight="1">
      <c r="A24" s="22"/>
      <c r="B24" s="38" t="s">
        <v>86</v>
      </c>
      <c r="C24" s="7"/>
      <c r="D24" s="52">
        <f>D21-D22-D23</f>
        <v>0</v>
      </c>
      <c r="E24" s="52">
        <f aca="true" t="shared" si="5" ref="E24:J24">E21-E22-E23</f>
        <v>0</v>
      </c>
      <c r="F24" s="52">
        <f t="shared" si="5"/>
        <v>0</v>
      </c>
      <c r="G24" s="52">
        <f t="shared" si="5"/>
        <v>0</v>
      </c>
      <c r="H24" s="52">
        <f t="shared" si="5"/>
        <v>0</v>
      </c>
      <c r="I24" s="52">
        <f t="shared" si="5"/>
        <v>0</v>
      </c>
      <c r="J24" s="52">
        <f t="shared" si="5"/>
        <v>0</v>
      </c>
    </row>
    <row r="25" spans="1:10" ht="29.25" customHeight="1">
      <c r="A25" s="5"/>
      <c r="B25" s="4" t="s">
        <v>23</v>
      </c>
      <c r="C25" s="5">
        <v>220</v>
      </c>
      <c r="D25" s="48">
        <f aca="true" t="shared" si="6" ref="D25:J25">D26+D34+D35</f>
        <v>29453</v>
      </c>
      <c r="E25" s="48">
        <f t="shared" si="6"/>
        <v>29565</v>
      </c>
      <c r="F25" s="48">
        <f t="shared" si="6"/>
        <v>30317</v>
      </c>
      <c r="G25" s="48">
        <f t="shared" si="6"/>
        <v>30222</v>
      </c>
      <c r="H25" s="48">
        <f t="shared" si="6"/>
        <v>30084</v>
      </c>
      <c r="I25" s="48">
        <f t="shared" si="6"/>
        <v>29970</v>
      </c>
      <c r="J25" s="48">
        <f t="shared" si="6"/>
        <v>29841</v>
      </c>
    </row>
    <row r="26" spans="1:10" ht="26.25" customHeight="1">
      <c r="A26" s="5"/>
      <c r="B26" s="4" t="s">
        <v>24</v>
      </c>
      <c r="C26" s="5" t="s">
        <v>25</v>
      </c>
      <c r="D26" s="48">
        <f>D28+D29+D30+D31+D32-D33</f>
        <v>5533</v>
      </c>
      <c r="E26" s="48">
        <f aca="true" t="shared" si="7" ref="E26:J26">E28+E29+E30+E31+E32-E33</f>
        <v>5663</v>
      </c>
      <c r="F26" s="48">
        <f t="shared" si="7"/>
        <v>5270</v>
      </c>
      <c r="G26" s="48">
        <f t="shared" si="7"/>
        <v>5071</v>
      </c>
      <c r="H26" s="48">
        <f t="shared" si="7"/>
        <v>5045</v>
      </c>
      <c r="I26" s="48">
        <f t="shared" si="7"/>
        <v>5050</v>
      </c>
      <c r="J26" s="48">
        <f t="shared" si="7"/>
        <v>5055</v>
      </c>
    </row>
    <row r="27" spans="1:10" ht="15.75" customHeight="1">
      <c r="A27" s="5"/>
      <c r="B27" s="38" t="s">
        <v>87</v>
      </c>
      <c r="C27" s="5"/>
      <c r="D27" s="58"/>
      <c r="E27" s="59"/>
      <c r="F27" s="59"/>
      <c r="G27" s="59"/>
      <c r="H27" s="59"/>
      <c r="I27" s="59"/>
      <c r="J27" s="60"/>
    </row>
    <row r="28" spans="1:10" ht="15.75" customHeight="1">
      <c r="A28" s="5"/>
      <c r="B28" s="38" t="s">
        <v>99</v>
      </c>
      <c r="C28" s="5"/>
      <c r="D28" s="49">
        <v>1400</v>
      </c>
      <c r="E28" s="51">
        <v>1485</v>
      </c>
      <c r="F28" s="51">
        <v>1379</v>
      </c>
      <c r="G28" s="51">
        <v>1380</v>
      </c>
      <c r="H28" s="51">
        <v>1385</v>
      </c>
      <c r="I28" s="51">
        <v>1390</v>
      </c>
      <c r="J28" s="51">
        <v>1395</v>
      </c>
    </row>
    <row r="29" spans="1:10" ht="15.75" customHeight="1">
      <c r="A29" s="5"/>
      <c r="B29" s="38" t="s">
        <v>88</v>
      </c>
      <c r="C29" s="5"/>
      <c r="D29" s="49">
        <v>508</v>
      </c>
      <c r="E29" s="51">
        <v>488</v>
      </c>
      <c r="F29" s="51">
        <v>400</v>
      </c>
      <c r="G29" s="51">
        <v>221</v>
      </c>
      <c r="H29" s="51">
        <v>220</v>
      </c>
      <c r="I29" s="51">
        <v>220</v>
      </c>
      <c r="J29" s="51">
        <v>220</v>
      </c>
    </row>
    <row r="30" spans="1:10" ht="15.75" customHeight="1">
      <c r="A30" s="5"/>
      <c r="B30" s="38" t="s">
        <v>89</v>
      </c>
      <c r="C30" s="5"/>
      <c r="D30" s="49">
        <v>2509</v>
      </c>
      <c r="E30" s="51">
        <v>2575</v>
      </c>
      <c r="F30" s="51">
        <v>2694</v>
      </c>
      <c r="G30" s="51">
        <v>2690</v>
      </c>
      <c r="H30" s="51">
        <v>2690</v>
      </c>
      <c r="I30" s="51">
        <v>2690</v>
      </c>
      <c r="J30" s="51">
        <v>2690</v>
      </c>
    </row>
    <row r="31" spans="1:10" ht="15.75" customHeight="1">
      <c r="A31" s="5"/>
      <c r="B31" s="38" t="s">
        <v>90</v>
      </c>
      <c r="C31" s="5"/>
      <c r="D31" s="49">
        <v>1116</v>
      </c>
      <c r="E31" s="51">
        <v>1115</v>
      </c>
      <c r="F31" s="51">
        <v>797</v>
      </c>
      <c r="G31" s="51">
        <v>780</v>
      </c>
      <c r="H31" s="51">
        <v>750</v>
      </c>
      <c r="I31" s="51">
        <v>750</v>
      </c>
      <c r="J31" s="51">
        <v>750</v>
      </c>
    </row>
    <row r="32" spans="1:10" ht="15.75" customHeight="1">
      <c r="A32" s="5"/>
      <c r="B32" s="38" t="s">
        <v>102</v>
      </c>
      <c r="C32" s="5"/>
      <c r="D32" s="49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</row>
    <row r="33" spans="1:10" ht="25.5" customHeight="1">
      <c r="A33" s="5"/>
      <c r="B33" s="38" t="s">
        <v>103</v>
      </c>
      <c r="C33" s="5"/>
      <c r="D33" s="49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</row>
    <row r="34" spans="1:10" ht="38.25" customHeight="1">
      <c r="A34" s="5"/>
      <c r="B34" s="4" t="s">
        <v>26</v>
      </c>
      <c r="C34" s="45">
        <v>222</v>
      </c>
      <c r="D34" s="49">
        <v>953</v>
      </c>
      <c r="E34" s="51">
        <v>953</v>
      </c>
      <c r="F34" s="51">
        <v>1033</v>
      </c>
      <c r="G34" s="51">
        <v>1023</v>
      </c>
      <c r="H34" s="51">
        <v>1008</v>
      </c>
      <c r="I34" s="51">
        <v>1002</v>
      </c>
      <c r="J34" s="51">
        <v>996</v>
      </c>
    </row>
    <row r="35" spans="1:10" ht="40.5" customHeight="1">
      <c r="A35" s="5"/>
      <c r="B35" s="4" t="s">
        <v>27</v>
      </c>
      <c r="C35" s="45">
        <v>223</v>
      </c>
      <c r="D35" s="48">
        <f aca="true" t="shared" si="8" ref="D35:J35">D20-D21-D26-D34</f>
        <v>22967</v>
      </c>
      <c r="E35" s="48">
        <f t="shared" si="8"/>
        <v>22949</v>
      </c>
      <c r="F35" s="48">
        <f t="shared" si="8"/>
        <v>24014</v>
      </c>
      <c r="G35" s="48">
        <f t="shared" si="8"/>
        <v>24128</v>
      </c>
      <c r="H35" s="48">
        <f t="shared" si="8"/>
        <v>24031</v>
      </c>
      <c r="I35" s="48">
        <f t="shared" si="8"/>
        <v>23918</v>
      </c>
      <c r="J35" s="48">
        <f t="shared" si="8"/>
        <v>23790</v>
      </c>
    </row>
    <row r="36" spans="1:10" ht="16.5" customHeight="1">
      <c r="A36" s="5"/>
      <c r="B36" s="38" t="s">
        <v>87</v>
      </c>
      <c r="C36" s="5"/>
      <c r="D36" s="58"/>
      <c r="E36" s="59"/>
      <c r="F36" s="59"/>
      <c r="G36" s="59"/>
      <c r="H36" s="59"/>
      <c r="I36" s="59"/>
      <c r="J36" s="60"/>
    </row>
    <row r="37" spans="1:10" ht="17.25" customHeight="1">
      <c r="A37" s="5"/>
      <c r="B37" s="38" t="s">
        <v>91</v>
      </c>
      <c r="C37" s="5"/>
      <c r="D37" s="50">
        <v>798</v>
      </c>
      <c r="E37" s="50">
        <v>602</v>
      </c>
      <c r="F37" s="50">
        <v>473</v>
      </c>
      <c r="G37" s="50">
        <v>470</v>
      </c>
      <c r="H37" s="50" t="s">
        <v>93</v>
      </c>
      <c r="I37" s="50" t="s">
        <v>93</v>
      </c>
      <c r="J37" s="50" t="s">
        <v>93</v>
      </c>
    </row>
    <row r="38" spans="1:10" ht="39.75" customHeight="1">
      <c r="A38" s="5"/>
      <c r="B38" s="38" t="s">
        <v>100</v>
      </c>
      <c r="C38" s="5"/>
      <c r="D38" s="50">
        <v>8250</v>
      </c>
      <c r="E38" s="50">
        <v>8100</v>
      </c>
      <c r="F38" s="50">
        <v>7900</v>
      </c>
      <c r="G38" s="50">
        <v>7830</v>
      </c>
      <c r="H38" s="50">
        <v>7820</v>
      </c>
      <c r="I38" s="50">
        <v>7810</v>
      </c>
      <c r="J38" s="50">
        <v>7800</v>
      </c>
    </row>
    <row r="39" spans="1:10" ht="31.5" customHeight="1">
      <c r="A39" s="5"/>
      <c r="B39" s="38" t="s">
        <v>105</v>
      </c>
      <c r="C39" s="5"/>
      <c r="D39" s="50">
        <v>1090</v>
      </c>
      <c r="E39" s="50">
        <v>1110</v>
      </c>
      <c r="F39" s="50">
        <v>1120</v>
      </c>
      <c r="G39" s="50">
        <v>1130</v>
      </c>
      <c r="H39" s="50" t="s">
        <v>93</v>
      </c>
      <c r="I39" s="50" t="s">
        <v>93</v>
      </c>
      <c r="J39" s="50" t="s">
        <v>93</v>
      </c>
    </row>
    <row r="40" spans="1:10" ht="27" customHeight="1">
      <c r="A40" s="5"/>
      <c r="B40" s="38" t="s">
        <v>92</v>
      </c>
      <c r="C40" s="5"/>
      <c r="D40" s="50">
        <v>0</v>
      </c>
      <c r="E40" s="50">
        <v>0</v>
      </c>
      <c r="F40" s="50">
        <v>0</v>
      </c>
      <c r="G40" s="50">
        <v>0</v>
      </c>
      <c r="H40" s="50" t="s">
        <v>93</v>
      </c>
      <c r="I40" s="50" t="s">
        <v>93</v>
      </c>
      <c r="J40" s="50" t="s">
        <v>93</v>
      </c>
    </row>
    <row r="41" spans="1:10" ht="20.25" customHeight="1">
      <c r="A41" s="5"/>
      <c r="B41" s="38" t="s">
        <v>94</v>
      </c>
      <c r="C41" s="5"/>
      <c r="D41" s="50">
        <v>12829</v>
      </c>
      <c r="E41" s="50">
        <v>13137</v>
      </c>
      <c r="F41" s="50">
        <v>14521</v>
      </c>
      <c r="G41" s="50">
        <v>14719</v>
      </c>
      <c r="H41" s="50" t="s">
        <v>93</v>
      </c>
      <c r="I41" s="50" t="s">
        <v>93</v>
      </c>
      <c r="J41" s="50" t="s">
        <v>93</v>
      </c>
    </row>
    <row r="42" spans="1:10" ht="20.25" customHeight="1">
      <c r="A42" s="15"/>
      <c r="B42" s="41"/>
      <c r="C42" s="15"/>
      <c r="D42" s="40"/>
      <c r="E42" s="40"/>
      <c r="F42" s="40"/>
      <c r="G42" s="40"/>
      <c r="H42" s="40"/>
      <c r="I42" s="40"/>
      <c r="J42" s="40"/>
    </row>
    <row r="43" spans="1:10" ht="21.75" customHeight="1">
      <c r="A43" s="15"/>
      <c r="B43" s="39"/>
      <c r="C43" s="29"/>
      <c r="D43" s="12"/>
      <c r="E43" s="28" t="s">
        <v>95</v>
      </c>
      <c r="F43" s="40"/>
      <c r="G43" s="40"/>
      <c r="H43" s="40"/>
      <c r="I43" s="40"/>
      <c r="J43" s="40"/>
    </row>
    <row r="44" spans="4:10" ht="15">
      <c r="D44" s="30"/>
      <c r="E44" s="30"/>
      <c r="F44" s="30"/>
      <c r="G44" s="30"/>
      <c r="H44" s="30"/>
      <c r="I44" s="30"/>
      <c r="J44" s="30"/>
    </row>
    <row r="45" spans="4:10" ht="15">
      <c r="D45" s="30"/>
      <c r="E45" s="30"/>
      <c r="F45" s="30"/>
      <c r="G45" s="30"/>
      <c r="H45" s="30"/>
      <c r="I45" s="30"/>
      <c r="J45" s="30"/>
    </row>
    <row r="46" spans="4:10" ht="15">
      <c r="D46" s="30"/>
      <c r="E46" s="30"/>
      <c r="F46" s="30"/>
      <c r="G46" s="30"/>
      <c r="H46" s="30"/>
      <c r="I46" s="30"/>
      <c r="J46" s="30"/>
    </row>
    <row r="47" spans="4:10" ht="15">
      <c r="D47" s="30"/>
      <c r="E47" s="30"/>
      <c r="F47" s="30"/>
      <c r="G47" s="30"/>
      <c r="H47" s="30"/>
      <c r="I47" s="30"/>
      <c r="J47" s="30"/>
    </row>
  </sheetData>
  <sheetProtection/>
  <mergeCells count="6">
    <mergeCell ref="D36:J36"/>
    <mergeCell ref="A2:J2"/>
    <mergeCell ref="A3:J3"/>
    <mergeCell ref="A4:B4"/>
    <mergeCell ref="E4:J4"/>
    <mergeCell ref="D27:J27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view="pageBreakPreview" zoomScale="115" zoomScaleSheetLayoutView="115" zoomScalePageLayoutView="0" workbookViewId="0" topLeftCell="A16">
      <selection activeCell="B23" sqref="B23"/>
    </sheetView>
  </sheetViews>
  <sheetFormatPr defaultColWidth="9.140625" defaultRowHeight="15"/>
  <cols>
    <col min="1" max="1" width="3.421875" style="0" customWidth="1"/>
    <col min="2" max="2" width="36.57421875" style="0" customWidth="1"/>
    <col min="3" max="3" width="7.28125" style="0" customWidth="1"/>
    <col min="4" max="4" width="8.8515625" style="0" customWidth="1"/>
    <col min="5" max="6" width="9.28125" style="0" bestFit="1" customWidth="1"/>
    <col min="7" max="10" width="9.28125" style="0" customWidth="1"/>
    <col min="11" max="11" width="9.8515625" style="0" customWidth="1"/>
  </cols>
  <sheetData>
    <row r="2" spans="1:10" ht="30.75" customHeight="1">
      <c r="A2" s="57" t="s">
        <v>96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8.25" customHeight="1">
      <c r="A4" s="1"/>
      <c r="B4" s="1"/>
      <c r="C4" s="1"/>
      <c r="D4" s="21"/>
      <c r="E4" s="1"/>
      <c r="F4" s="1"/>
      <c r="G4" s="1"/>
      <c r="H4" s="1"/>
      <c r="I4" s="1"/>
      <c r="J4" s="1"/>
    </row>
    <row r="5" spans="1:10" ht="15">
      <c r="A5" s="61"/>
      <c r="B5" s="61"/>
      <c r="C5" s="11"/>
      <c r="D5" s="11"/>
      <c r="E5" s="62" t="s">
        <v>98</v>
      </c>
      <c r="F5" s="62"/>
      <c r="G5" s="62"/>
      <c r="H5" s="62"/>
      <c r="I5" s="62"/>
      <c r="J5" s="62"/>
    </row>
    <row r="6" spans="1:10" ht="15" customHeight="1">
      <c r="A6" s="63" t="s">
        <v>3</v>
      </c>
      <c r="B6" s="63" t="s">
        <v>4</v>
      </c>
      <c r="C6" s="63" t="s">
        <v>5</v>
      </c>
      <c r="D6" s="64" t="s">
        <v>64</v>
      </c>
      <c r="E6" s="64" t="s">
        <v>65</v>
      </c>
      <c r="F6" s="64" t="s">
        <v>66</v>
      </c>
      <c r="G6" s="64" t="s">
        <v>67</v>
      </c>
      <c r="H6" s="64" t="s">
        <v>68</v>
      </c>
      <c r="I6" s="63" t="s">
        <v>69</v>
      </c>
      <c r="J6" s="63" t="s">
        <v>70</v>
      </c>
    </row>
    <row r="7" spans="1:11" ht="15">
      <c r="A7" s="63"/>
      <c r="B7" s="63"/>
      <c r="C7" s="63"/>
      <c r="D7" s="64"/>
      <c r="E7" s="64"/>
      <c r="F7" s="64"/>
      <c r="G7" s="64"/>
      <c r="H7" s="64"/>
      <c r="I7" s="63"/>
      <c r="J7" s="63"/>
      <c r="K7" s="43" t="s">
        <v>97</v>
      </c>
    </row>
    <row r="8" spans="1:11" ht="38.25">
      <c r="A8" s="6" t="s">
        <v>29</v>
      </c>
      <c r="B8" s="3" t="s">
        <v>30</v>
      </c>
      <c r="C8" s="5">
        <v>300</v>
      </c>
      <c r="D8" s="48">
        <f aca="true" t="shared" si="0" ref="D8:J8">D9+D10+D11+D12+D15</f>
        <v>63037</v>
      </c>
      <c r="E8" s="48">
        <f t="shared" si="0"/>
        <v>61809</v>
      </c>
      <c r="F8" s="48">
        <f t="shared" si="0"/>
        <v>60076</v>
      </c>
      <c r="G8" s="48">
        <f t="shared" si="0"/>
        <v>60123</v>
      </c>
      <c r="H8" s="48">
        <f t="shared" si="0"/>
        <v>60197</v>
      </c>
      <c r="I8" s="48">
        <f t="shared" si="0"/>
        <v>60247</v>
      </c>
      <c r="J8" s="48">
        <f t="shared" si="0"/>
        <v>60307</v>
      </c>
      <c r="K8" s="44" t="str">
        <f>IF(SUM(D8:J8)-SUM('Формир и распред ТР'!D21:J21)=0,"V","ошибка! Стр.300=стр.210")</f>
        <v>V</v>
      </c>
    </row>
    <row r="9" spans="1:11" ht="15">
      <c r="A9" s="5"/>
      <c r="B9" s="4" t="s">
        <v>31</v>
      </c>
      <c r="C9" s="5">
        <v>310</v>
      </c>
      <c r="D9" s="49">
        <v>12944</v>
      </c>
      <c r="E9" s="51">
        <v>13112</v>
      </c>
      <c r="F9" s="51">
        <v>12889</v>
      </c>
      <c r="G9" s="51">
        <v>12890</v>
      </c>
      <c r="H9" s="51">
        <v>12895</v>
      </c>
      <c r="I9" s="51">
        <v>12900</v>
      </c>
      <c r="J9" s="51">
        <v>12900</v>
      </c>
      <c r="K9" s="44"/>
    </row>
    <row r="10" spans="1:10" ht="15">
      <c r="A10" s="5"/>
      <c r="B10" s="4" t="s">
        <v>32</v>
      </c>
      <c r="C10" s="5">
        <v>320</v>
      </c>
      <c r="D10" s="49">
        <v>3601</v>
      </c>
      <c r="E10" s="51">
        <v>3540</v>
      </c>
      <c r="F10" s="51">
        <v>3453</v>
      </c>
      <c r="G10" s="51">
        <v>3456</v>
      </c>
      <c r="H10" s="51">
        <v>3459</v>
      </c>
      <c r="I10" s="51">
        <v>3462</v>
      </c>
      <c r="J10" s="51">
        <v>3465</v>
      </c>
    </row>
    <row r="11" spans="1:10" ht="25.5">
      <c r="A11" s="5"/>
      <c r="B11" s="4" t="s">
        <v>33</v>
      </c>
      <c r="C11" s="5">
        <v>330</v>
      </c>
      <c r="D11" s="49">
        <v>108</v>
      </c>
      <c r="E11" s="51">
        <v>104</v>
      </c>
      <c r="F11" s="51">
        <v>100</v>
      </c>
      <c r="G11" s="51">
        <v>90</v>
      </c>
      <c r="H11" s="51">
        <v>85</v>
      </c>
      <c r="I11" s="51">
        <v>85</v>
      </c>
      <c r="J11" s="51">
        <v>85</v>
      </c>
    </row>
    <row r="12" spans="1:10" ht="15">
      <c r="A12" s="5"/>
      <c r="B12" s="4" t="s">
        <v>34</v>
      </c>
      <c r="C12" s="5">
        <v>340</v>
      </c>
      <c r="D12" s="48">
        <f>D13+D14</f>
        <v>46284</v>
      </c>
      <c r="E12" s="48">
        <f aca="true" t="shared" si="1" ref="E12:J12">E13+E14</f>
        <v>44953</v>
      </c>
      <c r="F12" s="48">
        <f t="shared" si="1"/>
        <v>43534</v>
      </c>
      <c r="G12" s="48">
        <f t="shared" si="1"/>
        <v>43587</v>
      </c>
      <c r="H12" s="48">
        <f t="shared" si="1"/>
        <v>43658</v>
      </c>
      <c r="I12" s="48">
        <f t="shared" si="1"/>
        <v>43700</v>
      </c>
      <c r="J12" s="48">
        <f t="shared" si="1"/>
        <v>43757</v>
      </c>
    </row>
    <row r="13" spans="1:11" ht="63.75">
      <c r="A13" s="7"/>
      <c r="B13" s="4" t="s">
        <v>35</v>
      </c>
      <c r="C13" s="45">
        <v>341</v>
      </c>
      <c r="D13" s="49">
        <v>26977</v>
      </c>
      <c r="E13" s="53">
        <v>27002</v>
      </c>
      <c r="F13" s="53">
        <v>27047</v>
      </c>
      <c r="G13" s="51">
        <v>27088</v>
      </c>
      <c r="H13" s="51">
        <v>27147</v>
      </c>
      <c r="I13" s="51">
        <v>27187</v>
      </c>
      <c r="J13" s="51">
        <v>27237</v>
      </c>
      <c r="K13" s="42"/>
    </row>
    <row r="14" spans="1:10" ht="15">
      <c r="A14" s="5"/>
      <c r="B14" s="4" t="s">
        <v>36</v>
      </c>
      <c r="C14" s="5">
        <v>342</v>
      </c>
      <c r="D14" s="48">
        <f>'Формир и распред ТР'!D22-D9-D10-D11-D15</f>
        <v>19307</v>
      </c>
      <c r="E14" s="48">
        <f>'Формир и распред ТР'!E22-E9-E10-E11-E15</f>
        <v>17951</v>
      </c>
      <c r="F14" s="48">
        <f>'Формир и распред ТР'!F22-F9-F10-F11-F15</f>
        <v>16487</v>
      </c>
      <c r="G14" s="48">
        <f>'Формир и распред ТР'!G22-G9-G10-G11-G15</f>
        <v>16499</v>
      </c>
      <c r="H14" s="48">
        <f>'Формир и распред ТР'!H22-H9-H10-H11-H15</f>
        <v>16511</v>
      </c>
      <c r="I14" s="48">
        <f>'Формир и распред ТР'!I22-I9-I10-I11-I15</f>
        <v>16513</v>
      </c>
      <c r="J14" s="48">
        <f>'Формир и распред ТР'!J22-J9-J10-J11-J15</f>
        <v>16520</v>
      </c>
    </row>
    <row r="15" spans="1:10" ht="25.5">
      <c r="A15" s="5"/>
      <c r="B15" s="4" t="s">
        <v>37</v>
      </c>
      <c r="C15" s="5">
        <v>350</v>
      </c>
      <c r="D15" s="49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</row>
    <row r="16" spans="1:11" ht="27" customHeight="1">
      <c r="A16" s="6" t="s">
        <v>38</v>
      </c>
      <c r="B16" s="3" t="s">
        <v>39</v>
      </c>
      <c r="C16" s="5">
        <v>400</v>
      </c>
      <c r="D16" s="48">
        <f>SUM(D17:D32)</f>
        <v>63037</v>
      </c>
      <c r="E16" s="48">
        <f aca="true" t="shared" si="2" ref="E16:J16">SUM(E17:E32)</f>
        <v>61809</v>
      </c>
      <c r="F16" s="48">
        <f t="shared" si="2"/>
        <v>60076</v>
      </c>
      <c r="G16" s="48">
        <f t="shared" si="2"/>
        <v>60123</v>
      </c>
      <c r="H16" s="48">
        <f t="shared" si="2"/>
        <v>60197</v>
      </c>
      <c r="I16" s="48">
        <f t="shared" si="2"/>
        <v>60247</v>
      </c>
      <c r="J16" s="48">
        <f t="shared" si="2"/>
        <v>60307</v>
      </c>
      <c r="K16" s="44" t="str">
        <f>IF(SUM(D16:J16)-SUM('Формир и распред ТР'!D21:J21)=0,"V","ошибка! Стр.300=стр.210")</f>
        <v>V</v>
      </c>
    </row>
    <row r="17" spans="1:10" ht="27" customHeight="1">
      <c r="A17" s="5"/>
      <c r="B17" s="8" t="s">
        <v>40</v>
      </c>
      <c r="C17" s="45">
        <v>401</v>
      </c>
      <c r="D17" s="49">
        <v>7450</v>
      </c>
      <c r="E17" s="51">
        <v>7390</v>
      </c>
      <c r="F17" s="51">
        <v>7380</v>
      </c>
      <c r="G17" s="51">
        <v>7370</v>
      </c>
      <c r="H17" s="51">
        <v>7360</v>
      </c>
      <c r="I17" s="51">
        <v>7350</v>
      </c>
      <c r="J17" s="51">
        <v>7350</v>
      </c>
    </row>
    <row r="18" spans="1:10" ht="15" customHeight="1">
      <c r="A18" s="5"/>
      <c r="B18" s="8" t="s">
        <v>41</v>
      </c>
      <c r="C18" s="45">
        <v>402</v>
      </c>
      <c r="D18" s="49">
        <v>115</v>
      </c>
      <c r="E18" s="51">
        <v>106</v>
      </c>
      <c r="F18" s="51">
        <v>0</v>
      </c>
      <c r="G18" s="51">
        <v>102</v>
      </c>
      <c r="H18" s="51">
        <v>115</v>
      </c>
      <c r="I18" s="51">
        <v>120</v>
      </c>
      <c r="J18" s="51">
        <v>120</v>
      </c>
    </row>
    <row r="19" spans="1:10" ht="14.25" customHeight="1">
      <c r="A19" s="5"/>
      <c r="B19" s="8" t="s">
        <v>42</v>
      </c>
      <c r="C19" s="5">
        <v>403</v>
      </c>
      <c r="D19" s="49">
        <v>4</v>
      </c>
      <c r="E19" s="51">
        <v>4</v>
      </c>
      <c r="F19" s="51">
        <v>4</v>
      </c>
      <c r="G19" s="51">
        <v>4</v>
      </c>
      <c r="H19" s="51">
        <v>4</v>
      </c>
      <c r="I19" s="51">
        <v>4</v>
      </c>
      <c r="J19" s="51">
        <v>4</v>
      </c>
    </row>
    <row r="20" spans="1:10" ht="15" customHeight="1">
      <c r="A20" s="5"/>
      <c r="B20" s="8" t="s">
        <v>43</v>
      </c>
      <c r="C20" s="5">
        <v>404</v>
      </c>
      <c r="D20" s="49">
        <v>6600</v>
      </c>
      <c r="E20" s="51">
        <v>6650</v>
      </c>
      <c r="F20" s="51">
        <v>6600</v>
      </c>
      <c r="G20" s="51">
        <v>7070</v>
      </c>
      <c r="H20" s="51">
        <v>7080</v>
      </c>
      <c r="I20" s="51">
        <v>7090</v>
      </c>
      <c r="J20" s="51">
        <v>7100</v>
      </c>
    </row>
    <row r="21" spans="1:10" ht="28.5" customHeight="1">
      <c r="A21" s="5"/>
      <c r="B21" s="8" t="s">
        <v>44</v>
      </c>
      <c r="C21" s="45">
        <v>405</v>
      </c>
      <c r="D21" s="49">
        <v>2750</v>
      </c>
      <c r="E21" s="51">
        <v>2750</v>
      </c>
      <c r="F21" s="51">
        <v>2750</v>
      </c>
      <c r="G21" s="51">
        <v>2750</v>
      </c>
      <c r="H21" s="51">
        <v>2750</v>
      </c>
      <c r="I21" s="51">
        <v>2750</v>
      </c>
      <c r="J21" s="51">
        <v>2750</v>
      </c>
    </row>
    <row r="22" spans="1:10" ht="15">
      <c r="A22" s="5"/>
      <c r="B22" s="8" t="s">
        <v>45</v>
      </c>
      <c r="C22" s="5">
        <v>406</v>
      </c>
      <c r="D22" s="49">
        <v>2100</v>
      </c>
      <c r="E22" s="51">
        <v>3546</v>
      </c>
      <c r="F22" s="51">
        <v>3450</v>
      </c>
      <c r="G22" s="51">
        <v>3400</v>
      </c>
      <c r="H22" s="51">
        <v>3350</v>
      </c>
      <c r="I22" s="51">
        <v>3300</v>
      </c>
      <c r="J22" s="51">
        <v>3250</v>
      </c>
    </row>
    <row r="23" spans="1:10" ht="52.5" customHeight="1">
      <c r="A23" s="5"/>
      <c r="B23" s="8" t="s">
        <v>46</v>
      </c>
      <c r="C23" s="45">
        <v>407</v>
      </c>
      <c r="D23" s="49">
        <v>15881</v>
      </c>
      <c r="E23" s="51">
        <v>12581</v>
      </c>
      <c r="F23" s="51">
        <v>11356</v>
      </c>
      <c r="G23" s="54">
        <v>10873</v>
      </c>
      <c r="H23" s="54">
        <v>10963</v>
      </c>
      <c r="I23" s="54">
        <v>11028</v>
      </c>
      <c r="J23" s="54">
        <v>11143</v>
      </c>
    </row>
    <row r="24" spans="1:10" ht="13.5" customHeight="1">
      <c r="A24" s="5"/>
      <c r="B24" s="8" t="s">
        <v>47</v>
      </c>
      <c r="C24" s="5">
        <v>408</v>
      </c>
      <c r="D24" s="49">
        <v>2608</v>
      </c>
      <c r="E24" s="51">
        <v>2639</v>
      </c>
      <c r="F24" s="51">
        <v>2652</v>
      </c>
      <c r="G24" s="54">
        <v>2674</v>
      </c>
      <c r="H24" s="54">
        <v>2680</v>
      </c>
      <c r="I24" s="54">
        <v>2685</v>
      </c>
      <c r="J24" s="54">
        <v>2685</v>
      </c>
    </row>
    <row r="25" spans="1:10" ht="14.25" customHeight="1">
      <c r="A25" s="5"/>
      <c r="B25" s="8" t="s">
        <v>48</v>
      </c>
      <c r="C25" s="5">
        <v>409</v>
      </c>
      <c r="D25" s="49">
        <v>5505</v>
      </c>
      <c r="E25" s="51">
        <v>5518</v>
      </c>
      <c r="F25" s="51">
        <v>5525</v>
      </c>
      <c r="G25" s="54">
        <v>5535</v>
      </c>
      <c r="H25" s="54">
        <v>5560</v>
      </c>
      <c r="I25" s="54">
        <v>5595</v>
      </c>
      <c r="J25" s="54">
        <v>5595</v>
      </c>
    </row>
    <row r="26" spans="1:10" ht="14.25" customHeight="1">
      <c r="A26" s="5"/>
      <c r="B26" s="8" t="s">
        <v>49</v>
      </c>
      <c r="C26" s="5">
        <v>410</v>
      </c>
      <c r="D26" s="49">
        <v>500</v>
      </c>
      <c r="E26" s="51">
        <v>510</v>
      </c>
      <c r="F26" s="51">
        <v>520</v>
      </c>
      <c r="G26" s="54">
        <v>510</v>
      </c>
      <c r="H26" s="54">
        <v>500</v>
      </c>
      <c r="I26" s="54">
        <v>490</v>
      </c>
      <c r="J26" s="54">
        <v>480</v>
      </c>
    </row>
    <row r="27" spans="1:10" ht="30" customHeight="1">
      <c r="A27" s="5"/>
      <c r="B27" s="8" t="s">
        <v>50</v>
      </c>
      <c r="C27" s="45">
        <v>411</v>
      </c>
      <c r="D27" s="49">
        <v>2700</v>
      </c>
      <c r="E27" s="51">
        <v>2794</v>
      </c>
      <c r="F27" s="51">
        <v>2750</v>
      </c>
      <c r="G27" s="54">
        <v>2750</v>
      </c>
      <c r="H27" s="54">
        <v>2750</v>
      </c>
      <c r="I27" s="54">
        <v>2750</v>
      </c>
      <c r="J27" s="54">
        <v>2750</v>
      </c>
    </row>
    <row r="28" spans="1:10" ht="39.75" customHeight="1">
      <c r="A28" s="5"/>
      <c r="B28" s="8" t="s">
        <v>51</v>
      </c>
      <c r="C28" s="5">
        <v>412</v>
      </c>
      <c r="D28" s="49">
        <v>2144</v>
      </c>
      <c r="E28" s="51">
        <v>2282</v>
      </c>
      <c r="F28" s="51">
        <v>2039</v>
      </c>
      <c r="G28" s="54">
        <v>2030</v>
      </c>
      <c r="H28" s="54">
        <v>2025</v>
      </c>
      <c r="I28" s="54">
        <v>2020</v>
      </c>
      <c r="J28" s="54">
        <v>2015</v>
      </c>
    </row>
    <row r="29" spans="1:10" ht="14.25" customHeight="1">
      <c r="A29" s="5"/>
      <c r="B29" s="8" t="s">
        <v>52</v>
      </c>
      <c r="C29" s="5">
        <v>413</v>
      </c>
      <c r="D29" s="49">
        <v>5900</v>
      </c>
      <c r="E29" s="51">
        <v>5912</v>
      </c>
      <c r="F29" s="51">
        <v>5925</v>
      </c>
      <c r="G29" s="54">
        <v>5930</v>
      </c>
      <c r="H29" s="54">
        <v>5935</v>
      </c>
      <c r="I29" s="54">
        <v>5940</v>
      </c>
      <c r="J29" s="54">
        <v>5940</v>
      </c>
    </row>
    <row r="30" spans="1:10" ht="29.25" customHeight="1">
      <c r="A30" s="5"/>
      <c r="B30" s="8" t="s">
        <v>53</v>
      </c>
      <c r="C30" s="5">
        <v>414</v>
      </c>
      <c r="D30" s="49">
        <v>4900</v>
      </c>
      <c r="E30" s="51">
        <v>4918</v>
      </c>
      <c r="F30" s="51">
        <v>4925</v>
      </c>
      <c r="G30" s="54">
        <v>4930</v>
      </c>
      <c r="H30" s="54">
        <v>4935</v>
      </c>
      <c r="I30" s="54">
        <v>4940</v>
      </c>
      <c r="J30" s="54">
        <v>4945</v>
      </c>
    </row>
    <row r="31" spans="1:10" ht="29.25" customHeight="1">
      <c r="A31" s="5"/>
      <c r="B31" s="8" t="s">
        <v>54</v>
      </c>
      <c r="C31" s="45">
        <v>415</v>
      </c>
      <c r="D31" s="49">
        <v>3880</v>
      </c>
      <c r="E31" s="51">
        <v>4209</v>
      </c>
      <c r="F31" s="51">
        <v>4200</v>
      </c>
      <c r="G31" s="54">
        <v>4195</v>
      </c>
      <c r="H31" s="54">
        <v>4190</v>
      </c>
      <c r="I31" s="54">
        <v>4185</v>
      </c>
      <c r="J31" s="54">
        <v>4180</v>
      </c>
    </row>
    <row r="32" spans="1:10" ht="16.5" customHeight="1">
      <c r="A32" s="5"/>
      <c r="B32" s="8" t="s">
        <v>55</v>
      </c>
      <c r="C32" s="5">
        <v>416</v>
      </c>
      <c r="D32" s="49">
        <v>0</v>
      </c>
      <c r="E32" s="51">
        <v>0</v>
      </c>
      <c r="F32" s="51">
        <v>0</v>
      </c>
      <c r="G32" s="54">
        <v>0</v>
      </c>
      <c r="H32" s="54">
        <v>0</v>
      </c>
      <c r="I32" s="54">
        <v>0</v>
      </c>
      <c r="J32" s="54">
        <v>0</v>
      </c>
    </row>
    <row r="33" spans="1:10" ht="16.5" customHeight="1">
      <c r="A33" s="15"/>
      <c r="B33" s="16"/>
      <c r="C33" s="15"/>
      <c r="D33" s="15"/>
      <c r="E33" s="17"/>
      <c r="F33" s="17"/>
      <c r="G33" s="18"/>
      <c r="H33" s="18"/>
      <c r="I33" s="18"/>
      <c r="J33" s="18"/>
    </row>
    <row r="34" ht="15">
      <c r="B34" s="14"/>
    </row>
    <row r="35" spans="1:2" ht="15">
      <c r="A35" s="30"/>
      <c r="B35" s="13"/>
    </row>
  </sheetData>
  <sheetProtection/>
  <mergeCells count="14">
    <mergeCell ref="C6:C7"/>
    <mergeCell ref="D6:D7"/>
    <mergeCell ref="E6:E7"/>
    <mergeCell ref="F6:F7"/>
    <mergeCell ref="I6:I7"/>
    <mergeCell ref="J6:J7"/>
    <mergeCell ref="G6:G7"/>
    <mergeCell ref="H6:H7"/>
    <mergeCell ref="A2:J2"/>
    <mergeCell ref="A3:J3"/>
    <mergeCell ref="A5:B5"/>
    <mergeCell ref="E5:J5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40.7109375" style="0" customWidth="1"/>
  </cols>
  <sheetData>
    <row r="1" spans="1:10" ht="32.25" customHeight="1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61"/>
      <c r="B3" s="61"/>
      <c r="C3" s="11"/>
      <c r="D3" s="11"/>
      <c r="E3" s="62" t="s">
        <v>98</v>
      </c>
      <c r="F3" s="62"/>
      <c r="G3" s="62"/>
      <c r="H3" s="62"/>
      <c r="I3" s="62"/>
      <c r="J3" s="62"/>
    </row>
    <row r="4" spans="1:10" ht="15">
      <c r="A4" s="63" t="s">
        <v>3</v>
      </c>
      <c r="B4" s="63" t="s">
        <v>4</v>
      </c>
      <c r="C4" s="63" t="s">
        <v>5</v>
      </c>
      <c r="D4" s="64" t="s">
        <v>64</v>
      </c>
      <c r="E4" s="64" t="s">
        <v>65</v>
      </c>
      <c r="F4" s="64" t="s">
        <v>66</v>
      </c>
      <c r="G4" s="64" t="s">
        <v>67</v>
      </c>
      <c r="H4" s="64" t="s">
        <v>68</v>
      </c>
      <c r="I4" s="63" t="s">
        <v>69</v>
      </c>
      <c r="J4" s="63" t="s">
        <v>70</v>
      </c>
    </row>
    <row r="5" spans="1:10" ht="15">
      <c r="A5" s="63"/>
      <c r="B5" s="63"/>
      <c r="C5" s="63"/>
      <c r="D5" s="64"/>
      <c r="E5" s="64"/>
      <c r="F5" s="64"/>
      <c r="G5" s="64"/>
      <c r="H5" s="64"/>
      <c r="I5" s="63"/>
      <c r="J5" s="63"/>
    </row>
    <row r="6" spans="1:10" ht="18" customHeight="1">
      <c r="A6" s="25" t="s">
        <v>56</v>
      </c>
      <c r="B6" s="9" t="s">
        <v>57</v>
      </c>
      <c r="C6" s="5">
        <v>500</v>
      </c>
      <c r="D6" s="49"/>
      <c r="E6" s="55"/>
      <c r="F6" s="55"/>
      <c r="G6" s="55"/>
      <c r="H6" s="55"/>
      <c r="I6" s="55"/>
      <c r="J6" s="55"/>
    </row>
    <row r="7" spans="1:10" ht="39" customHeight="1">
      <c r="A7" s="5"/>
      <c r="B7" s="4" t="s">
        <v>28</v>
      </c>
      <c r="C7" s="5">
        <v>501</v>
      </c>
      <c r="D7" s="48">
        <f>'Формир и распред ТР'!D34/'Формир и распред ТР'!D11*100</f>
        <v>1.1235690116601234</v>
      </c>
      <c r="E7" s="48">
        <f>'Формир и распред ТР'!E34/'Формир и распред ТР'!E11*100</f>
        <v>1.148760230957461</v>
      </c>
      <c r="F7" s="48">
        <f>'Формир и распред ТР'!F34/'Формир и распред ТР'!F11*100</f>
        <v>1.2684651939536082</v>
      </c>
      <c r="G7" s="48">
        <f>'Формир и распред ТР'!G34/'Формир и распред ТР'!G11*100</f>
        <v>1.2562011886634905</v>
      </c>
      <c r="H7" s="48">
        <f>'Формир и распред ТР'!H34/'Формир и распред ТР'!H11*100</f>
        <v>1.237842617152962</v>
      </c>
      <c r="I7" s="48">
        <f>'Формир и распред ТР'!I34/'Формир и распред ТР'!I11*100</f>
        <v>1.2305349511224641</v>
      </c>
      <c r="J7" s="48">
        <f>'Формир и распред ТР'!J34/'Формир и распред ТР'!J11*100</f>
        <v>1.2233016863385695</v>
      </c>
    </row>
    <row r="8" spans="1:10" ht="15" customHeight="1">
      <c r="A8" s="5"/>
      <c r="B8" s="4" t="s">
        <v>58</v>
      </c>
      <c r="C8" s="5">
        <v>502</v>
      </c>
      <c r="D8" s="49">
        <v>9203</v>
      </c>
      <c r="E8" s="51">
        <v>9053</v>
      </c>
      <c r="F8" s="51">
        <v>8933</v>
      </c>
      <c r="G8" s="55">
        <v>8832</v>
      </c>
      <c r="H8" s="55">
        <v>8807</v>
      </c>
      <c r="I8" s="55">
        <v>8791</v>
      </c>
      <c r="J8" s="55">
        <v>8775</v>
      </c>
    </row>
    <row r="9" spans="1:10" ht="19.5" customHeight="1">
      <c r="A9" s="5"/>
      <c r="B9" s="8" t="s">
        <v>59</v>
      </c>
      <c r="C9" s="5">
        <v>503</v>
      </c>
      <c r="D9" s="48">
        <f>D8+'Формир и распред ТР'!D21</f>
        <v>72240</v>
      </c>
      <c r="E9" s="48">
        <f>E8+'Формир и распред ТР'!E21</f>
        <v>70862</v>
      </c>
      <c r="F9" s="48">
        <f>F8+'Формир и распред ТР'!F21</f>
        <v>69009</v>
      </c>
      <c r="G9" s="48">
        <f>G8+'Формир и распред ТР'!G21</f>
        <v>68955</v>
      </c>
      <c r="H9" s="48">
        <f>H8+'Формир и распред ТР'!H21</f>
        <v>69004</v>
      </c>
      <c r="I9" s="48">
        <f>I8+'Формир и распред ТР'!I21</f>
        <v>69038</v>
      </c>
      <c r="J9" s="48">
        <f>J8+'Формир и распред ТР'!J21</f>
        <v>69082</v>
      </c>
    </row>
    <row r="10" spans="1:10" ht="27.75" customHeight="1">
      <c r="A10" s="5"/>
      <c r="B10" s="10" t="s">
        <v>60</v>
      </c>
      <c r="C10" s="5">
        <v>504</v>
      </c>
      <c r="D10" s="48">
        <f>D8/D9*100</f>
        <v>12.739479512735327</v>
      </c>
      <c r="E10" s="48">
        <f aca="true" t="shared" si="0" ref="E10:J10">E8/E9*100</f>
        <v>12.775535547966472</v>
      </c>
      <c r="F10" s="48">
        <f t="shared" si="0"/>
        <v>12.944688373980206</v>
      </c>
      <c r="G10" s="48">
        <f t="shared" si="0"/>
        <v>12.808353273874266</v>
      </c>
      <c r="H10" s="48">
        <f t="shared" si="0"/>
        <v>12.763028230247523</v>
      </c>
      <c r="I10" s="48">
        <f t="shared" si="0"/>
        <v>12.733567021060866</v>
      </c>
      <c r="J10" s="48">
        <f t="shared" si="0"/>
        <v>12.70229582235604</v>
      </c>
    </row>
    <row r="11" spans="1:10" ht="38.25" customHeight="1">
      <c r="A11" s="7"/>
      <c r="B11" s="8" t="s">
        <v>104</v>
      </c>
      <c r="C11" s="5">
        <v>505</v>
      </c>
      <c r="D11" s="49">
        <v>200</v>
      </c>
      <c r="E11" s="53">
        <v>210</v>
      </c>
      <c r="F11" s="53">
        <v>373</v>
      </c>
      <c r="G11" s="55">
        <v>200</v>
      </c>
      <c r="H11" s="55">
        <v>100</v>
      </c>
      <c r="I11" s="55">
        <v>100</v>
      </c>
      <c r="J11" s="55">
        <v>150</v>
      </c>
    </row>
    <row r="12" spans="1:10" ht="41.25" customHeight="1">
      <c r="A12" s="7"/>
      <c r="B12" s="8" t="s">
        <v>61</v>
      </c>
      <c r="C12" s="5">
        <v>506</v>
      </c>
      <c r="D12" s="49">
        <v>470</v>
      </c>
      <c r="E12" s="53">
        <v>570</v>
      </c>
      <c r="F12" s="53">
        <v>592</v>
      </c>
      <c r="G12" s="55">
        <v>700</v>
      </c>
      <c r="H12" s="55">
        <v>650</v>
      </c>
      <c r="I12" s="55">
        <v>600</v>
      </c>
      <c r="J12" s="55">
        <v>550</v>
      </c>
    </row>
  </sheetData>
  <sheetProtection/>
  <mergeCells count="14">
    <mergeCell ref="A1:J1"/>
    <mergeCell ref="A2:J2"/>
    <mergeCell ref="A3:B3"/>
    <mergeCell ref="E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fitToHeight="0" fitToWidth="1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60"/>
  <sheetViews>
    <sheetView view="pageBreakPreview" zoomScaleSheetLayoutView="100" zoomScalePageLayoutView="0" workbookViewId="0" topLeftCell="A31">
      <selection activeCell="D22" sqref="D22"/>
    </sheetView>
  </sheetViews>
  <sheetFormatPr defaultColWidth="9.140625" defaultRowHeight="15"/>
  <cols>
    <col min="1" max="1" width="3.421875" style="0" customWidth="1"/>
    <col min="2" max="2" width="39.140625" style="0" customWidth="1"/>
    <col min="3" max="3" width="6.421875" style="0" customWidth="1"/>
    <col min="4" max="4" width="9.57421875" style="0" customWidth="1"/>
    <col min="7" max="7" width="8.00390625" style="0" customWidth="1"/>
    <col min="8" max="8" width="8.57421875" style="0" customWidth="1"/>
  </cols>
  <sheetData>
    <row r="1" ht="12" customHeight="1"/>
    <row r="2" spans="1:8" ht="34.5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8" ht="15.75" customHeight="1">
      <c r="A3" s="57" t="s">
        <v>1</v>
      </c>
      <c r="B3" s="57"/>
      <c r="C3" s="57"/>
      <c r="D3" s="57"/>
      <c r="E3" s="57"/>
      <c r="F3" s="57"/>
      <c r="G3" s="57"/>
      <c r="H3" s="57"/>
    </row>
    <row r="4" spans="1:8" ht="15">
      <c r="A4" s="61"/>
      <c r="B4" s="61"/>
      <c r="C4" s="11"/>
      <c r="D4" s="62" t="s">
        <v>2</v>
      </c>
      <c r="E4" s="62"/>
      <c r="F4" s="62"/>
      <c r="G4" s="62"/>
      <c r="H4" s="62"/>
    </row>
    <row r="5" spans="1:8" ht="19.5" customHeight="1">
      <c r="A5" s="63" t="s">
        <v>3</v>
      </c>
      <c r="B5" s="63" t="s">
        <v>4</v>
      </c>
      <c r="C5" s="63" t="s">
        <v>5</v>
      </c>
      <c r="D5" s="64" t="s">
        <v>68</v>
      </c>
      <c r="E5" s="64" t="s">
        <v>69</v>
      </c>
      <c r="F5" s="64" t="s">
        <v>70</v>
      </c>
      <c r="G5" s="63" t="s">
        <v>6</v>
      </c>
      <c r="H5" s="63"/>
    </row>
    <row r="6" spans="1:8" ht="15">
      <c r="A6" s="63"/>
      <c r="B6" s="63"/>
      <c r="C6" s="63"/>
      <c r="D6" s="64"/>
      <c r="E6" s="64"/>
      <c r="F6" s="64"/>
      <c r="G6" s="2" t="s">
        <v>67</v>
      </c>
      <c r="H6" s="2" t="s">
        <v>66</v>
      </c>
    </row>
    <row r="7" spans="1:9" ht="27.75" customHeight="1">
      <c r="A7" s="6"/>
      <c r="B7" s="3" t="s">
        <v>62</v>
      </c>
      <c r="C7" s="5">
        <v>10</v>
      </c>
      <c r="D7" s="31">
        <f>'Формир и распред ТР'!H6/1000</f>
        <v>139.92</v>
      </c>
      <c r="E7" s="31">
        <f>'Формир и распред ТР'!I6/1000</f>
        <v>140.01</v>
      </c>
      <c r="F7" s="31">
        <f>'Формир и распред ТР'!J6/1000</f>
        <v>140.05</v>
      </c>
      <c r="G7" s="31">
        <f>'Формир и распред ТР'!G6/1000</f>
        <v>139.84</v>
      </c>
      <c r="H7" s="31">
        <f>'Формир и распред ТР'!F6/1000</f>
        <v>140.393</v>
      </c>
      <c r="I7" s="19"/>
    </row>
    <row r="8" spans="1:9" ht="13.5" customHeight="1">
      <c r="A8" s="5"/>
      <c r="B8" s="4" t="s">
        <v>7</v>
      </c>
      <c r="C8" s="5">
        <v>11</v>
      </c>
      <c r="D8" s="31">
        <f>'Формир и распред ТР'!H7/1000</f>
        <v>87.05</v>
      </c>
      <c r="E8" s="31">
        <f>'Формир и распред ТР'!I7/1000</f>
        <v>87.15</v>
      </c>
      <c r="F8" s="31">
        <f>'Формир и распред ТР'!J7/1000</f>
        <v>87.2</v>
      </c>
      <c r="G8" s="31">
        <f>'Формир и распред ТР'!G7/1000</f>
        <v>86.96</v>
      </c>
      <c r="H8" s="31">
        <f>'Формир и распред ТР'!F7/1000</f>
        <v>87.248</v>
      </c>
      <c r="I8" s="19"/>
    </row>
    <row r="9" spans="1:9" ht="13.5" customHeight="1">
      <c r="A9" s="5"/>
      <c r="B9" s="4" t="s">
        <v>8</v>
      </c>
      <c r="C9" s="5">
        <v>12</v>
      </c>
      <c r="D9" s="31">
        <f>'Формир и распред ТР'!H8/1000</f>
        <v>52.87</v>
      </c>
      <c r="E9" s="31">
        <f>'Формир и распред ТР'!I8/1000</f>
        <v>52.86</v>
      </c>
      <c r="F9" s="31">
        <f>'Формир и распред ТР'!J8/1000</f>
        <v>52.85</v>
      </c>
      <c r="G9" s="31">
        <f>'Формир и распред ТР'!G8/1000</f>
        <v>52.88</v>
      </c>
      <c r="H9" s="31">
        <f>'Формир и распред ТР'!F8/1000</f>
        <v>53.145</v>
      </c>
      <c r="I9" s="19"/>
    </row>
    <row r="10" spans="1:8" ht="27.75" customHeight="1">
      <c r="A10" s="6" t="s">
        <v>9</v>
      </c>
      <c r="B10" s="3" t="s">
        <v>10</v>
      </c>
      <c r="C10" s="5">
        <v>100</v>
      </c>
      <c r="D10" s="31">
        <f>'Формир и распред ТР'!H9/1000</f>
        <v>90.281</v>
      </c>
      <c r="E10" s="31">
        <f>'Формир и распред ТР'!I9/1000</f>
        <v>90.217</v>
      </c>
      <c r="F10" s="31">
        <f>'Формир и распред ТР'!J9/1000</f>
        <v>90.148</v>
      </c>
      <c r="G10" s="31">
        <f>'Формир и распред ТР'!G9/1000</f>
        <v>90.345</v>
      </c>
      <c r="H10" s="31">
        <f>'Формир и распред ТР'!F9/1000</f>
        <v>90.393</v>
      </c>
    </row>
    <row r="11" spans="1:8" ht="40.5" customHeight="1">
      <c r="A11" s="5"/>
      <c r="B11" s="4" t="s">
        <v>11</v>
      </c>
      <c r="C11" s="5">
        <v>110</v>
      </c>
      <c r="D11" s="31">
        <f>'Формир и распред ТР'!H10/1000</f>
        <v>83.5</v>
      </c>
      <c r="E11" s="31">
        <f>'Формир и распред ТР'!I10/1000</f>
        <v>83.49</v>
      </c>
      <c r="F11" s="31">
        <f>'Формир и распред ТР'!J10/1000</f>
        <v>83.48</v>
      </c>
      <c r="G11" s="31">
        <f>'Формир и распред ТР'!G10/1000</f>
        <v>83.51</v>
      </c>
      <c r="H11" s="31">
        <f>'Формир и распред ТР'!F10/1000</f>
        <v>83.52</v>
      </c>
    </row>
    <row r="12" spans="1:8" ht="24.75" customHeight="1">
      <c r="A12" s="5"/>
      <c r="B12" s="4" t="s">
        <v>12</v>
      </c>
      <c r="C12" s="5">
        <v>111</v>
      </c>
      <c r="D12" s="31">
        <f>'Формир и распред ТР'!H11/1000</f>
        <v>81.432</v>
      </c>
      <c r="E12" s="31">
        <f>'Формир и распред ТР'!I11/1000</f>
        <v>81.428</v>
      </c>
      <c r="F12" s="31">
        <f>'Формир и распред ТР'!J11/1000</f>
        <v>81.419</v>
      </c>
      <c r="G12" s="31">
        <f>'Формир и распред ТР'!G11/1000</f>
        <v>81.436</v>
      </c>
      <c r="H12" s="31">
        <f>'Формир и распред ТР'!F11/1000</f>
        <v>81.437</v>
      </c>
    </row>
    <row r="13" spans="1:8" ht="26.25" customHeight="1">
      <c r="A13" s="5"/>
      <c r="B13" s="4" t="s">
        <v>13</v>
      </c>
      <c r="C13" s="5">
        <v>112</v>
      </c>
      <c r="D13" s="31">
        <f>'Формир и распред ТР'!H12/1000</f>
        <v>1.203</v>
      </c>
      <c r="E13" s="31">
        <f>'Формир и распред ТР'!I12/1000</f>
        <v>1.202</v>
      </c>
      <c r="F13" s="31">
        <f>'Формир и распред ТР'!J12/1000</f>
        <v>1.201</v>
      </c>
      <c r="G13" s="31">
        <f>'Формир и распред ТР'!G12/1000</f>
        <v>1.204</v>
      </c>
      <c r="H13" s="31">
        <f>'Формир и распред ТР'!F12/1000</f>
        <v>1.205</v>
      </c>
    </row>
    <row r="14" spans="1:8" ht="39" customHeight="1">
      <c r="A14" s="5"/>
      <c r="B14" s="4" t="s">
        <v>14</v>
      </c>
      <c r="C14" s="45">
        <v>113</v>
      </c>
      <c r="D14" s="31">
        <f>'Формир и распред ТР'!H13/1000</f>
        <v>0.865</v>
      </c>
      <c r="E14" s="31">
        <f>'Формир и распред ТР'!I13/1000</f>
        <v>0.86</v>
      </c>
      <c r="F14" s="31">
        <f>'Формир и распред ТР'!J13/1000</f>
        <v>0.86</v>
      </c>
      <c r="G14" s="31">
        <f>'Формир и распред ТР'!G13/1000</f>
        <v>0.87</v>
      </c>
      <c r="H14" s="31">
        <f>'Формир и распред ТР'!F13/1000</f>
        <v>0.878</v>
      </c>
    </row>
    <row r="15" spans="1:8" ht="15.75" customHeight="1">
      <c r="A15" s="5"/>
      <c r="B15" s="4" t="s">
        <v>15</v>
      </c>
      <c r="C15" s="5">
        <v>120</v>
      </c>
      <c r="D15" s="31">
        <f>'Формир и распред ТР'!H14/1000</f>
        <v>0.13</v>
      </c>
      <c r="E15" s="31">
        <f>'Формир и распред ТР'!I14/1000</f>
        <v>0.12</v>
      </c>
      <c r="F15" s="31">
        <f>'Формир и распред ТР'!J14/1000</f>
        <v>0.11</v>
      </c>
      <c r="G15" s="31">
        <f>'Формир и распред ТР'!G14/1000</f>
        <v>0.14</v>
      </c>
      <c r="H15" s="31">
        <f>'Формир и распред ТР'!F14/1000</f>
        <v>0.153</v>
      </c>
    </row>
    <row r="16" spans="1:8" ht="16.5" customHeight="1">
      <c r="A16" s="5"/>
      <c r="B16" s="4" t="s">
        <v>16</v>
      </c>
      <c r="C16" s="5">
        <v>130</v>
      </c>
      <c r="D16" s="31">
        <f>'Формир и распред ТР'!H15/1000</f>
        <v>-0.251</v>
      </c>
      <c r="E16" s="31">
        <f>'Формир и распред ТР'!I15/1000</f>
        <v>-0.251</v>
      </c>
      <c r="F16" s="31">
        <f>'Формир и распред ТР'!J15/1000</f>
        <v>-0.251</v>
      </c>
      <c r="G16" s="31">
        <f>'Формир и распред ТР'!G15/1000</f>
        <v>-0.251</v>
      </c>
      <c r="H16" s="31">
        <f>'Формир и распред ТР'!F15/1000</f>
        <v>-0.251</v>
      </c>
    </row>
    <row r="17" spans="1:8" ht="25.5" customHeight="1">
      <c r="A17" s="5"/>
      <c r="B17" s="4" t="s">
        <v>17</v>
      </c>
      <c r="C17" s="5">
        <v>140</v>
      </c>
      <c r="D17" s="31">
        <f>'Формир и распред ТР'!H16/1000</f>
        <v>0</v>
      </c>
      <c r="E17" s="31">
        <f>'Формир и распред ТР'!I16/1000</f>
        <v>0</v>
      </c>
      <c r="F17" s="31">
        <f>'Формир и распред ТР'!J16/1000</f>
        <v>0</v>
      </c>
      <c r="G17" s="31">
        <f>'Формир и распред ТР'!G16/1000</f>
        <v>0</v>
      </c>
      <c r="H17" s="31">
        <f>'Формир и распред ТР'!F16/1000</f>
        <v>0</v>
      </c>
    </row>
    <row r="18" spans="1:8" ht="39" customHeight="1">
      <c r="A18" s="5"/>
      <c r="B18" s="4" t="s">
        <v>18</v>
      </c>
      <c r="C18" s="5">
        <v>150</v>
      </c>
      <c r="D18" s="31">
        <f>'Формир и распред ТР'!H17/1000</f>
        <v>8.97</v>
      </c>
      <c r="E18" s="31">
        <f>'Формир и распред ТР'!I17/1000</f>
        <v>8.92</v>
      </c>
      <c r="F18" s="31">
        <f>'Формир и распред ТР'!J17/1000</f>
        <v>8.87</v>
      </c>
      <c r="G18" s="31">
        <f>'Формир и распред ТР'!G17/1000</f>
        <v>9.02</v>
      </c>
      <c r="H18" s="31">
        <f>'Формир и распред ТР'!F17/1000</f>
        <v>9.054</v>
      </c>
    </row>
    <row r="19" spans="1:8" ht="26.25" customHeight="1">
      <c r="A19" s="5"/>
      <c r="B19" s="4" t="s">
        <v>19</v>
      </c>
      <c r="C19" s="5">
        <v>151</v>
      </c>
      <c r="D19" s="31">
        <f>'Формир и распред ТР'!H18/1000</f>
        <v>0.12</v>
      </c>
      <c r="E19" s="31">
        <f>'Формир и распред ТР'!I18/1000</f>
        <v>0.12</v>
      </c>
      <c r="F19" s="31">
        <f>'Формир и распред ТР'!J18/1000</f>
        <v>0.12</v>
      </c>
      <c r="G19" s="31">
        <f>'Формир и распред ТР'!G18/1000</f>
        <v>0.12</v>
      </c>
      <c r="H19" s="31">
        <f>'Формир и распред ТР'!F18/1000</f>
        <v>0.13</v>
      </c>
    </row>
    <row r="20" spans="1:8" ht="27" customHeight="1">
      <c r="A20" s="5"/>
      <c r="B20" s="4" t="s">
        <v>20</v>
      </c>
      <c r="C20" s="5">
        <v>152</v>
      </c>
      <c r="D20" s="31">
        <f>'Формир и распред ТР'!H19/1000</f>
        <v>8.85</v>
      </c>
      <c r="E20" s="31">
        <f>'Формир и распред ТР'!I19/1000</f>
        <v>8.8</v>
      </c>
      <c r="F20" s="31">
        <f>'Формир и распред ТР'!J19/1000</f>
        <v>8.75</v>
      </c>
      <c r="G20" s="31">
        <f>'Формир и распред ТР'!G19/1000</f>
        <v>8.9</v>
      </c>
      <c r="H20" s="31">
        <f>'Формир и распред ТР'!F19/1000</f>
        <v>8.924</v>
      </c>
    </row>
    <row r="21" spans="1:8" ht="29.25" customHeight="1">
      <c r="A21" s="6" t="s">
        <v>21</v>
      </c>
      <c r="B21" s="3" t="s">
        <v>22</v>
      </c>
      <c r="C21" s="5">
        <v>200</v>
      </c>
      <c r="D21" s="31">
        <f>'Формир и распред ТР'!H20/1000</f>
        <v>90.281</v>
      </c>
      <c r="E21" s="31">
        <f>'Формир и распред ТР'!I20/1000</f>
        <v>90.217</v>
      </c>
      <c r="F21" s="31">
        <f>'Формир и распред ТР'!J20/1000</f>
        <v>90.148</v>
      </c>
      <c r="G21" s="31">
        <f>'Формир и распред ТР'!G20/1000</f>
        <v>90.345</v>
      </c>
      <c r="H21" s="31">
        <f>'Формир и распред ТР'!F20/1000</f>
        <v>90.393</v>
      </c>
    </row>
    <row r="22" spans="1:8" ht="28.5" customHeight="1">
      <c r="A22" s="6"/>
      <c r="B22" s="4" t="s">
        <v>63</v>
      </c>
      <c r="C22" s="5">
        <v>210</v>
      </c>
      <c r="D22" s="31">
        <f>'Формир и распред ТР'!H21/1000</f>
        <v>60.197</v>
      </c>
      <c r="E22" s="31">
        <f>'Формир и распред ТР'!I21/1000</f>
        <v>60.247</v>
      </c>
      <c r="F22" s="31">
        <f>'Формир и распред ТР'!J21/1000</f>
        <v>60.307</v>
      </c>
      <c r="G22" s="31">
        <f>'Формир и распред ТР'!G21/1000</f>
        <v>60.123</v>
      </c>
      <c r="H22" s="31">
        <f>'Формир и распред ТР'!F21/1000</f>
        <v>60.076</v>
      </c>
    </row>
    <row r="23" spans="1:8" ht="29.25" customHeight="1">
      <c r="A23" s="5"/>
      <c r="B23" s="4" t="s">
        <v>23</v>
      </c>
      <c r="C23" s="5">
        <v>220</v>
      </c>
      <c r="D23" s="31">
        <f>'Формир и распред ТР'!H25/1000</f>
        <v>30.084</v>
      </c>
      <c r="E23" s="31">
        <f>'Формир и распред ТР'!I25/1000</f>
        <v>29.97</v>
      </c>
      <c r="F23" s="31">
        <f>'Формир и распред ТР'!J25/1000</f>
        <v>29.841</v>
      </c>
      <c r="G23" s="31">
        <f>'Формир и распред ТР'!G25/1000</f>
        <v>30.222</v>
      </c>
      <c r="H23" s="31">
        <f>'Формир и распред ТР'!F25/1000</f>
        <v>30.317</v>
      </c>
    </row>
    <row r="24" spans="1:8" ht="26.25" customHeight="1">
      <c r="A24" s="5"/>
      <c r="B24" s="4" t="s">
        <v>24</v>
      </c>
      <c r="C24" s="45">
        <v>221</v>
      </c>
      <c r="D24" s="31">
        <f>'Формир и распред ТР'!H26/1000</f>
        <v>5.045</v>
      </c>
      <c r="E24" s="31">
        <f>'Формир и распред ТР'!I26/1000</f>
        <v>5.05</v>
      </c>
      <c r="F24" s="31">
        <f>'Формир и распред ТР'!J26/1000</f>
        <v>5.055</v>
      </c>
      <c r="G24" s="31">
        <f>'Формир и распред ТР'!G26/1000</f>
        <v>5.071</v>
      </c>
      <c r="H24" s="31">
        <f>'Формир и распред ТР'!F26/1000</f>
        <v>5.27</v>
      </c>
    </row>
    <row r="25" spans="1:8" ht="38.25" customHeight="1">
      <c r="A25" s="5"/>
      <c r="B25" s="4" t="s">
        <v>26</v>
      </c>
      <c r="C25" s="45">
        <v>222</v>
      </c>
      <c r="D25" s="31">
        <f>'Формир и распред ТР'!H34/1000</f>
        <v>1.008</v>
      </c>
      <c r="E25" s="31">
        <f>'Формир и распред ТР'!I34/1000</f>
        <v>1.002</v>
      </c>
      <c r="F25" s="31">
        <f>'Формир и распред ТР'!J34/1000</f>
        <v>0.996</v>
      </c>
      <c r="G25" s="31">
        <f>'Формир и распред ТР'!G34/1000</f>
        <v>1.023</v>
      </c>
      <c r="H25" s="31">
        <f>'Формир и распред ТР'!F34/1000</f>
        <v>1.033</v>
      </c>
    </row>
    <row r="26" spans="1:8" ht="40.5" customHeight="1">
      <c r="A26" s="5"/>
      <c r="B26" s="4" t="s">
        <v>27</v>
      </c>
      <c r="C26" s="45">
        <v>223</v>
      </c>
      <c r="D26" s="31">
        <f>'Формир и распред ТР'!H35/1000</f>
        <v>24.031</v>
      </c>
      <c r="E26" s="31">
        <f>'Формир и распред ТР'!I35/1000</f>
        <v>23.918</v>
      </c>
      <c r="F26" s="31">
        <f>'Формир и распред ТР'!J35/1000</f>
        <v>23.79</v>
      </c>
      <c r="G26" s="31">
        <f>'Формир и распред ТР'!G35/1000</f>
        <v>24.128</v>
      </c>
      <c r="H26" s="31">
        <f>'Формир и распред ТР'!F35/1000</f>
        <v>24.014</v>
      </c>
    </row>
    <row r="27" spans="1:8" ht="42.75" customHeight="1">
      <c r="A27" s="6" t="s">
        <v>29</v>
      </c>
      <c r="B27" s="3" t="s">
        <v>30</v>
      </c>
      <c r="C27" s="5">
        <v>300</v>
      </c>
      <c r="D27" s="26">
        <f>'распред по ФС и ВЭД'!H8/1000</f>
        <v>60.197</v>
      </c>
      <c r="E27" s="26">
        <f>'распред по ФС и ВЭД'!I8/1000</f>
        <v>60.247</v>
      </c>
      <c r="F27" s="26">
        <f>'распред по ФС и ВЭД'!J8/1000</f>
        <v>60.307</v>
      </c>
      <c r="G27" s="26">
        <f>'распред по ФС и ВЭД'!G8/1000</f>
        <v>60.123</v>
      </c>
      <c r="H27" s="26">
        <f>'распред по ФС и ВЭД'!F8/1000</f>
        <v>60.076</v>
      </c>
    </row>
    <row r="28" spans="1:8" ht="16.5" customHeight="1">
      <c r="A28" s="5"/>
      <c r="B28" s="4" t="s">
        <v>31</v>
      </c>
      <c r="C28" s="5">
        <v>310</v>
      </c>
      <c r="D28" s="26">
        <f>'распред по ФС и ВЭД'!H9/1000</f>
        <v>12.895</v>
      </c>
      <c r="E28" s="26">
        <f>'распред по ФС и ВЭД'!I9/1000</f>
        <v>12.9</v>
      </c>
      <c r="F28" s="26">
        <f>'распред по ФС и ВЭД'!J9/1000</f>
        <v>12.9</v>
      </c>
      <c r="G28" s="26">
        <f>'распред по ФС и ВЭД'!G9/1000</f>
        <v>12.89</v>
      </c>
      <c r="H28" s="26">
        <f>'распред по ФС и ВЭД'!F9/1000</f>
        <v>12.889</v>
      </c>
    </row>
    <row r="29" spans="1:8" ht="16.5" customHeight="1">
      <c r="A29" s="5"/>
      <c r="B29" s="4" t="s">
        <v>32</v>
      </c>
      <c r="C29" s="5">
        <v>320</v>
      </c>
      <c r="D29" s="26">
        <f>'распред по ФС и ВЭД'!H10/1000</f>
        <v>3.459</v>
      </c>
      <c r="E29" s="26">
        <f>'распред по ФС и ВЭД'!I10/1000</f>
        <v>3.462</v>
      </c>
      <c r="F29" s="26">
        <f>'распред по ФС и ВЭД'!J10/1000</f>
        <v>3.465</v>
      </c>
      <c r="G29" s="26">
        <f>'распред по ФС и ВЭД'!G10/1000</f>
        <v>3.456</v>
      </c>
      <c r="H29" s="26">
        <f>'распред по ФС и ВЭД'!F10/1000</f>
        <v>3.453</v>
      </c>
    </row>
    <row r="30" spans="1:8" ht="26.25" customHeight="1">
      <c r="A30" s="5"/>
      <c r="B30" s="4" t="s">
        <v>33</v>
      </c>
      <c r="C30" s="5">
        <v>330</v>
      </c>
      <c r="D30" s="26">
        <f>'распред по ФС и ВЭД'!H11/1000</f>
        <v>0.085</v>
      </c>
      <c r="E30" s="26">
        <f>'распред по ФС и ВЭД'!I11/1000</f>
        <v>0.085</v>
      </c>
      <c r="F30" s="26">
        <f>'распред по ФС и ВЭД'!J11/1000</f>
        <v>0.085</v>
      </c>
      <c r="G30" s="26">
        <f>'распред по ФС и ВЭД'!G11/1000</f>
        <v>0.09</v>
      </c>
      <c r="H30" s="26">
        <f>'распред по ФС и ВЭД'!F11/1000</f>
        <v>0.1</v>
      </c>
    </row>
    <row r="31" spans="1:8" ht="13.5" customHeight="1">
      <c r="A31" s="5"/>
      <c r="B31" s="4" t="s">
        <v>34</v>
      </c>
      <c r="C31" s="5">
        <v>340</v>
      </c>
      <c r="D31" s="26">
        <f>'распред по ФС и ВЭД'!H12/1000</f>
        <v>43.658</v>
      </c>
      <c r="E31" s="26">
        <f>'распред по ФС и ВЭД'!I12/1000</f>
        <v>43.7</v>
      </c>
      <c r="F31" s="26">
        <f>'распред по ФС и ВЭД'!J12/1000</f>
        <v>43.757</v>
      </c>
      <c r="G31" s="26">
        <f>'распред по ФС и ВЭД'!G12/1000</f>
        <v>43.587</v>
      </c>
      <c r="H31" s="26">
        <f>'распред по ФС и ВЭД'!F12/1000</f>
        <v>43.534</v>
      </c>
    </row>
    <row r="32" spans="1:8" ht="64.5" customHeight="1">
      <c r="A32" s="7"/>
      <c r="B32" s="4" t="s">
        <v>35</v>
      </c>
      <c r="C32" s="45">
        <v>341</v>
      </c>
      <c r="D32" s="26">
        <f>'распред по ФС и ВЭД'!H13/1000</f>
        <v>27.147</v>
      </c>
      <c r="E32" s="26">
        <f>'распред по ФС и ВЭД'!I13/1000</f>
        <v>27.187</v>
      </c>
      <c r="F32" s="26">
        <f>'распред по ФС и ВЭД'!J13/1000</f>
        <v>27.237</v>
      </c>
      <c r="G32" s="26">
        <f>'распред по ФС и ВЭД'!G13/1000</f>
        <v>27.088</v>
      </c>
      <c r="H32" s="26">
        <f>'распред по ФС и ВЭД'!F13/1000</f>
        <v>27.047</v>
      </c>
    </row>
    <row r="33" spans="1:8" ht="15" customHeight="1">
      <c r="A33" s="5"/>
      <c r="B33" s="4" t="s">
        <v>36</v>
      </c>
      <c r="C33" s="5">
        <v>342</v>
      </c>
      <c r="D33" s="26">
        <f>'распред по ФС и ВЭД'!H14/1000</f>
        <v>16.511</v>
      </c>
      <c r="E33" s="26">
        <f>'распред по ФС и ВЭД'!I14/1000</f>
        <v>16.513</v>
      </c>
      <c r="F33" s="26">
        <f>'распред по ФС и ВЭД'!J14/1000</f>
        <v>16.52</v>
      </c>
      <c r="G33" s="26">
        <f>'распред по ФС и ВЭД'!G14/1000</f>
        <v>16.499</v>
      </c>
      <c r="H33" s="26">
        <f>'распред по ФС и ВЭД'!F14/1000</f>
        <v>16.487</v>
      </c>
    </row>
    <row r="34" spans="1:8" ht="28.5" customHeight="1">
      <c r="A34" s="5"/>
      <c r="B34" s="4" t="s">
        <v>37</v>
      </c>
      <c r="C34" s="5">
        <v>350</v>
      </c>
      <c r="D34" s="26">
        <f>'распред по ФС и ВЭД'!H15/1000</f>
        <v>0.1</v>
      </c>
      <c r="E34" s="26">
        <f>'распред по ФС и ВЭД'!I15/1000</f>
        <v>0.1</v>
      </c>
      <c r="F34" s="26">
        <f>'распред по ФС и ВЭД'!J15/1000</f>
        <v>0.1</v>
      </c>
      <c r="G34" s="26">
        <f>'распред по ФС и ВЭД'!G15/1000</f>
        <v>0.1</v>
      </c>
      <c r="H34" s="26">
        <f>'распред по ФС и ВЭД'!F15/1000</f>
        <v>0.1</v>
      </c>
    </row>
    <row r="35" spans="1:8" ht="30" customHeight="1">
      <c r="A35" s="6" t="s">
        <v>38</v>
      </c>
      <c r="B35" s="3" t="s">
        <v>39</v>
      </c>
      <c r="C35" s="5">
        <v>400</v>
      </c>
      <c r="D35" s="26">
        <f>'распред по ФС и ВЭД'!H16/1000</f>
        <v>60.197</v>
      </c>
      <c r="E35" s="26">
        <f>'распред по ФС и ВЭД'!I16/1000</f>
        <v>60.247</v>
      </c>
      <c r="F35" s="26">
        <f>'распред по ФС и ВЭД'!J16/1000</f>
        <v>60.307</v>
      </c>
      <c r="G35" s="26">
        <f>'распред по ФС и ВЭД'!G16/1000</f>
        <v>60.123</v>
      </c>
      <c r="H35" s="26">
        <f>'распред по ФС и ВЭД'!F16/1000</f>
        <v>60.076</v>
      </c>
    </row>
    <row r="36" spans="1:8" ht="15.75" customHeight="1">
      <c r="A36" s="5"/>
      <c r="B36" s="8" t="s">
        <v>40</v>
      </c>
      <c r="C36" s="45">
        <v>401</v>
      </c>
      <c r="D36" s="26">
        <f>'распред по ФС и ВЭД'!H17/1000</f>
        <v>7.36</v>
      </c>
      <c r="E36" s="26">
        <f>'распред по ФС и ВЭД'!I17/1000</f>
        <v>7.35</v>
      </c>
      <c r="F36" s="26">
        <f>'распред по ФС и ВЭД'!J17/1000</f>
        <v>7.35</v>
      </c>
      <c r="G36" s="26">
        <f>'распред по ФС и ВЭД'!G17/1000</f>
        <v>7.37</v>
      </c>
      <c r="H36" s="26">
        <f>'распред по ФС и ВЭД'!F17/1000</f>
        <v>7.38</v>
      </c>
    </row>
    <row r="37" spans="1:8" ht="15" customHeight="1">
      <c r="A37" s="5"/>
      <c r="B37" s="8" t="s">
        <v>41</v>
      </c>
      <c r="C37" s="45">
        <v>402</v>
      </c>
      <c r="D37" s="26">
        <f>'распред по ФС и ВЭД'!H18/1000</f>
        <v>0.115</v>
      </c>
      <c r="E37" s="26">
        <f>'распред по ФС и ВЭД'!I18/1000</f>
        <v>0.12</v>
      </c>
      <c r="F37" s="26">
        <f>'распред по ФС и ВЭД'!J18/1000</f>
        <v>0.12</v>
      </c>
      <c r="G37" s="26">
        <f>'распред по ФС и ВЭД'!G18/1000</f>
        <v>0.102</v>
      </c>
      <c r="H37" s="26">
        <f>'распред по ФС и ВЭД'!F18/1000</f>
        <v>0</v>
      </c>
    </row>
    <row r="38" spans="1:8" ht="14.25" customHeight="1">
      <c r="A38" s="5"/>
      <c r="B38" s="8" t="s">
        <v>42</v>
      </c>
      <c r="C38" s="5">
        <v>403</v>
      </c>
      <c r="D38" s="26">
        <f>'распред по ФС и ВЭД'!H19/1000</f>
        <v>0.004</v>
      </c>
      <c r="E38" s="26">
        <f>'распред по ФС и ВЭД'!I19/1000</f>
        <v>0.004</v>
      </c>
      <c r="F38" s="26">
        <f>'распред по ФС и ВЭД'!J19/1000</f>
        <v>0.004</v>
      </c>
      <c r="G38" s="26">
        <f>'распред по ФС и ВЭД'!G19/1000</f>
        <v>0.004</v>
      </c>
      <c r="H38" s="26">
        <f>'распред по ФС и ВЭД'!F19/1000</f>
        <v>0.004</v>
      </c>
    </row>
    <row r="39" spans="1:8" ht="15" customHeight="1">
      <c r="A39" s="5"/>
      <c r="B39" s="8" t="s">
        <v>43</v>
      </c>
      <c r="C39" s="5">
        <v>404</v>
      </c>
      <c r="D39" s="26">
        <f>'распред по ФС и ВЭД'!H20/1000</f>
        <v>7.08</v>
      </c>
      <c r="E39" s="26">
        <f>'распред по ФС и ВЭД'!I20/1000</f>
        <v>7.09</v>
      </c>
      <c r="F39" s="26">
        <f>'распред по ФС и ВЭД'!J20/1000</f>
        <v>7.1</v>
      </c>
      <c r="G39" s="26">
        <f>'распред по ФС и ВЭД'!G20/1000</f>
        <v>7.07</v>
      </c>
      <c r="H39" s="26">
        <f>'распред по ФС и ВЭД'!F20/1000</f>
        <v>6.6</v>
      </c>
    </row>
    <row r="40" spans="1:8" ht="28.5" customHeight="1">
      <c r="A40" s="5"/>
      <c r="B40" s="8" t="s">
        <v>44</v>
      </c>
      <c r="C40" s="45">
        <v>405</v>
      </c>
      <c r="D40" s="26">
        <f>'распред по ФС и ВЭД'!H21/1000</f>
        <v>2.75</v>
      </c>
      <c r="E40" s="26">
        <f>'распред по ФС и ВЭД'!I21/1000</f>
        <v>2.75</v>
      </c>
      <c r="F40" s="26">
        <f>'распред по ФС и ВЭД'!J21/1000</f>
        <v>2.75</v>
      </c>
      <c r="G40" s="26">
        <f>'распред по ФС и ВЭД'!G21/1000</f>
        <v>2.75</v>
      </c>
      <c r="H40" s="26">
        <f>'распред по ФС и ВЭД'!F21/1000</f>
        <v>2.75</v>
      </c>
    </row>
    <row r="41" spans="1:8" ht="15">
      <c r="A41" s="5"/>
      <c r="B41" s="8" t="s">
        <v>45</v>
      </c>
      <c r="C41" s="5">
        <v>406</v>
      </c>
      <c r="D41" s="26">
        <f>'распред по ФС и ВЭД'!H22/1000</f>
        <v>3.35</v>
      </c>
      <c r="E41" s="26">
        <f>'распред по ФС и ВЭД'!I22/1000</f>
        <v>3.3</v>
      </c>
      <c r="F41" s="26">
        <f>'распред по ФС и ВЭД'!J22/1000</f>
        <v>3.25</v>
      </c>
      <c r="G41" s="26">
        <f>'распред по ФС и ВЭД'!G22/1000</f>
        <v>3.4</v>
      </c>
      <c r="H41" s="26">
        <f>'распред по ФС и ВЭД'!F22/1000</f>
        <v>3.45</v>
      </c>
    </row>
    <row r="42" spans="1:8" ht="52.5" customHeight="1">
      <c r="A42" s="5"/>
      <c r="B42" s="8" t="s">
        <v>46</v>
      </c>
      <c r="C42" s="45">
        <v>407</v>
      </c>
      <c r="D42" s="26">
        <f>'распред по ФС и ВЭД'!H23/1000</f>
        <v>10.963</v>
      </c>
      <c r="E42" s="26">
        <f>'распред по ФС и ВЭД'!I23/1000</f>
        <v>11.028</v>
      </c>
      <c r="F42" s="26">
        <f>'распред по ФС и ВЭД'!J23/1000</f>
        <v>11.143</v>
      </c>
      <c r="G42" s="26">
        <f>'распред по ФС и ВЭД'!G23/1000</f>
        <v>10.873</v>
      </c>
      <c r="H42" s="26">
        <f>'распред по ФС и ВЭД'!F23/1000</f>
        <v>11.356</v>
      </c>
    </row>
    <row r="43" spans="1:8" ht="13.5" customHeight="1">
      <c r="A43" s="5"/>
      <c r="B43" s="8" t="s">
        <v>47</v>
      </c>
      <c r="C43" s="5">
        <v>408</v>
      </c>
      <c r="D43" s="26">
        <f>'распред по ФС и ВЭД'!H24/1000</f>
        <v>2.68</v>
      </c>
      <c r="E43" s="26">
        <f>'распред по ФС и ВЭД'!I24/1000</f>
        <v>2.685</v>
      </c>
      <c r="F43" s="26">
        <f>'распред по ФС и ВЭД'!J24/1000</f>
        <v>2.685</v>
      </c>
      <c r="G43" s="26">
        <f>'распред по ФС и ВЭД'!G24/1000</f>
        <v>2.674</v>
      </c>
      <c r="H43" s="26">
        <f>'распред по ФС и ВЭД'!F24/1000</f>
        <v>2.652</v>
      </c>
    </row>
    <row r="44" spans="1:8" ht="14.25" customHeight="1">
      <c r="A44" s="5"/>
      <c r="B44" s="8" t="s">
        <v>48</v>
      </c>
      <c r="C44" s="5">
        <v>409</v>
      </c>
      <c r="D44" s="26">
        <f>'распред по ФС и ВЭД'!H25/1000</f>
        <v>5.56</v>
      </c>
      <c r="E44" s="26">
        <f>'распред по ФС и ВЭД'!I25/1000</f>
        <v>5.595</v>
      </c>
      <c r="F44" s="26">
        <f>'распред по ФС и ВЭД'!J25/1000</f>
        <v>5.595</v>
      </c>
      <c r="G44" s="26">
        <f>'распред по ФС и ВЭД'!G25/1000</f>
        <v>5.535</v>
      </c>
      <c r="H44" s="26">
        <f>'распред по ФС и ВЭД'!F25/1000</f>
        <v>5.525</v>
      </c>
    </row>
    <row r="45" spans="1:8" ht="14.25" customHeight="1">
      <c r="A45" s="5"/>
      <c r="B45" s="8" t="s">
        <v>49</v>
      </c>
      <c r="C45" s="5">
        <v>410</v>
      </c>
      <c r="D45" s="26">
        <f>'распред по ФС и ВЭД'!H26/1000</f>
        <v>0.5</v>
      </c>
      <c r="E45" s="26">
        <f>'распред по ФС и ВЭД'!I26/1000</f>
        <v>0.49</v>
      </c>
      <c r="F45" s="26">
        <f>'распред по ФС и ВЭД'!J26/1000</f>
        <v>0.48</v>
      </c>
      <c r="G45" s="26">
        <f>'распред по ФС и ВЭД'!G26/1000</f>
        <v>0.51</v>
      </c>
      <c r="H45" s="26">
        <f>'распред по ФС и ВЭД'!F26/1000</f>
        <v>0.52</v>
      </c>
    </row>
    <row r="46" spans="1:8" ht="30" customHeight="1">
      <c r="A46" s="5"/>
      <c r="B46" s="8" t="s">
        <v>50</v>
      </c>
      <c r="C46" s="45">
        <v>411</v>
      </c>
      <c r="D46" s="26">
        <f>'распред по ФС и ВЭД'!H27/1000</f>
        <v>2.75</v>
      </c>
      <c r="E46" s="26">
        <f>'распред по ФС и ВЭД'!I27/1000</f>
        <v>2.75</v>
      </c>
      <c r="F46" s="26">
        <f>'распред по ФС и ВЭД'!J27/1000</f>
        <v>2.75</v>
      </c>
      <c r="G46" s="26">
        <f>'распред по ФС и ВЭД'!G27/1000</f>
        <v>2.75</v>
      </c>
      <c r="H46" s="26">
        <f>'распред по ФС и ВЭД'!F27/1000</f>
        <v>2.75</v>
      </c>
    </row>
    <row r="47" spans="1:8" ht="27" customHeight="1">
      <c r="A47" s="5"/>
      <c r="B47" s="8" t="s">
        <v>51</v>
      </c>
      <c r="C47" s="5">
        <v>412</v>
      </c>
      <c r="D47" s="26">
        <f>'распред по ФС и ВЭД'!H28/1000</f>
        <v>2.025</v>
      </c>
      <c r="E47" s="26">
        <f>'распред по ФС и ВЭД'!I28/1000</f>
        <v>2.02</v>
      </c>
      <c r="F47" s="26">
        <f>'распред по ФС и ВЭД'!J28/1000</f>
        <v>2.015</v>
      </c>
      <c r="G47" s="26">
        <f>'распред по ФС и ВЭД'!G28/1000</f>
        <v>2.03</v>
      </c>
      <c r="H47" s="26">
        <f>'распред по ФС и ВЭД'!F28/1000</f>
        <v>2.039</v>
      </c>
    </row>
    <row r="48" spans="1:8" ht="14.25" customHeight="1">
      <c r="A48" s="5"/>
      <c r="B48" s="8" t="s">
        <v>52</v>
      </c>
      <c r="C48" s="5">
        <v>413</v>
      </c>
      <c r="D48" s="26">
        <f>'распред по ФС и ВЭД'!H29/1000</f>
        <v>5.935</v>
      </c>
      <c r="E48" s="26">
        <f>'распред по ФС и ВЭД'!I29/1000</f>
        <v>5.94</v>
      </c>
      <c r="F48" s="26">
        <f>'распред по ФС и ВЭД'!J29/1000</f>
        <v>5.94</v>
      </c>
      <c r="G48" s="26">
        <f>'распред по ФС и ВЭД'!G29/1000</f>
        <v>5.93</v>
      </c>
      <c r="H48" s="26">
        <f>'распред по ФС и ВЭД'!F29/1000</f>
        <v>5.925</v>
      </c>
    </row>
    <row r="49" spans="1:8" ht="29.25" customHeight="1">
      <c r="A49" s="5"/>
      <c r="B49" s="8" t="s">
        <v>53</v>
      </c>
      <c r="C49" s="5">
        <v>414</v>
      </c>
      <c r="D49" s="26">
        <f>'распред по ФС и ВЭД'!H30/1000</f>
        <v>4.935</v>
      </c>
      <c r="E49" s="26">
        <f>'распред по ФС и ВЭД'!I30/1000</f>
        <v>4.94</v>
      </c>
      <c r="F49" s="26">
        <f>'распред по ФС и ВЭД'!J30/1000</f>
        <v>4.945</v>
      </c>
      <c r="G49" s="26">
        <f>'распред по ФС и ВЭД'!G30/1000</f>
        <v>4.93</v>
      </c>
      <c r="H49" s="26">
        <f>'распред по ФС и ВЭД'!F30/1000</f>
        <v>4.925</v>
      </c>
    </row>
    <row r="50" spans="1:8" ht="29.25" customHeight="1">
      <c r="A50" s="5"/>
      <c r="B50" s="8" t="s">
        <v>54</v>
      </c>
      <c r="C50" s="45">
        <v>415</v>
      </c>
      <c r="D50" s="26">
        <f>'распред по ФС и ВЭД'!H31/1000</f>
        <v>4.19</v>
      </c>
      <c r="E50" s="26">
        <f>'распред по ФС и ВЭД'!I31/1000</f>
        <v>4.185</v>
      </c>
      <c r="F50" s="26">
        <f>'распред по ФС и ВЭД'!J31/1000</f>
        <v>4.18</v>
      </c>
      <c r="G50" s="26">
        <f>'распред по ФС и ВЭД'!G31/1000</f>
        <v>4.195</v>
      </c>
      <c r="H50" s="26">
        <f>'распред по ФС и ВЭД'!F31/1000</f>
        <v>4.2</v>
      </c>
    </row>
    <row r="51" spans="1:8" ht="16.5" customHeight="1">
      <c r="A51" s="5"/>
      <c r="B51" s="8" t="s">
        <v>55</v>
      </c>
      <c r="C51" s="5">
        <v>416</v>
      </c>
      <c r="D51" s="26">
        <f>'распред по ФС и ВЭД'!H32/1000</f>
        <v>0</v>
      </c>
      <c r="E51" s="26">
        <f>'распред по ФС и ВЭД'!I32/1000</f>
        <v>0</v>
      </c>
      <c r="F51" s="26">
        <f>'распред по ФС и ВЭД'!J32/1000</f>
        <v>0</v>
      </c>
      <c r="G51" s="26">
        <f>'распред по ФС и ВЭД'!G32/1000</f>
        <v>0</v>
      </c>
      <c r="H51" s="26">
        <f>'распред по ФС и ВЭД'!F32/1000</f>
        <v>0</v>
      </c>
    </row>
    <row r="52" spans="1:8" ht="14.25" customHeight="1">
      <c r="A52" s="6" t="s">
        <v>56</v>
      </c>
      <c r="B52" s="9" t="s">
        <v>57</v>
      </c>
      <c r="C52" s="5">
        <v>500</v>
      </c>
      <c r="D52" s="65"/>
      <c r="E52" s="66"/>
      <c r="F52" s="66"/>
      <c r="G52" s="66"/>
      <c r="H52" s="67"/>
    </row>
    <row r="53" spans="1:8" ht="39.75" customHeight="1">
      <c r="A53" s="5"/>
      <c r="B53" s="4" t="s">
        <v>28</v>
      </c>
      <c r="C53" s="5">
        <v>501</v>
      </c>
      <c r="D53" s="26">
        <f>справочно!H7</f>
        <v>1.237842617152962</v>
      </c>
      <c r="E53" s="26">
        <f>справочно!I7</f>
        <v>1.2305349511224641</v>
      </c>
      <c r="F53" s="26">
        <f>справочно!J7</f>
        <v>1.2233016863385695</v>
      </c>
      <c r="G53" s="26">
        <f>справочно!G7</f>
        <v>1.2562011886634905</v>
      </c>
      <c r="H53" s="26">
        <f>справочно!F7</f>
        <v>1.2684651939536082</v>
      </c>
    </row>
    <row r="54" spans="1:8" ht="13.5" customHeight="1">
      <c r="A54" s="6"/>
      <c r="B54" s="4" t="s">
        <v>58</v>
      </c>
      <c r="C54" s="5">
        <v>502</v>
      </c>
      <c r="D54" s="26">
        <f>справочно!H8/1000</f>
        <v>8.807</v>
      </c>
      <c r="E54" s="26">
        <f>справочно!I8/1000</f>
        <v>8.791</v>
      </c>
      <c r="F54" s="26">
        <f>справочно!J8/1000</f>
        <v>8.775</v>
      </c>
      <c r="G54" s="26">
        <f>справочно!G8/1000</f>
        <v>8.832</v>
      </c>
      <c r="H54" s="26">
        <f>справочно!F8/1000</f>
        <v>8.933</v>
      </c>
    </row>
    <row r="55" spans="1:8" ht="24.75" customHeight="1">
      <c r="A55" s="6"/>
      <c r="B55" s="8" t="s">
        <v>59</v>
      </c>
      <c r="C55" s="5">
        <v>503</v>
      </c>
      <c r="D55" s="26">
        <f>справочно!H9/1000</f>
        <v>69.004</v>
      </c>
      <c r="E55" s="26">
        <f>справочно!I9/1000</f>
        <v>69.038</v>
      </c>
      <c r="F55" s="26">
        <f>справочно!J9/1000</f>
        <v>69.082</v>
      </c>
      <c r="G55" s="26">
        <f>справочно!G9/1000</f>
        <v>68.955</v>
      </c>
      <c r="H55" s="26">
        <f>справочно!F9/1000</f>
        <v>69.009</v>
      </c>
    </row>
    <row r="56" spans="1:8" ht="36.75" customHeight="1">
      <c r="A56" s="5"/>
      <c r="B56" s="46" t="s">
        <v>60</v>
      </c>
      <c r="C56" s="5">
        <v>504</v>
      </c>
      <c r="D56" s="26">
        <f>справочно!H10</f>
        <v>12.763028230247523</v>
      </c>
      <c r="E56" s="26">
        <f>справочно!I10</f>
        <v>12.733567021060866</v>
      </c>
      <c r="F56" s="26">
        <f>справочно!J10</f>
        <v>12.70229582235604</v>
      </c>
      <c r="G56" s="26">
        <f>справочно!G10</f>
        <v>12.808353273874266</v>
      </c>
      <c r="H56" s="26">
        <f>справочно!F10</f>
        <v>12.944688373980206</v>
      </c>
    </row>
    <row r="57" spans="1:8" ht="39" customHeight="1">
      <c r="A57" s="5"/>
      <c r="B57" s="8" t="s">
        <v>104</v>
      </c>
      <c r="C57" s="5">
        <v>505</v>
      </c>
      <c r="D57" s="26">
        <f>справочно!H11/1000</f>
        <v>0.1</v>
      </c>
      <c r="E57" s="26">
        <f>справочно!I11/1000</f>
        <v>0.1</v>
      </c>
      <c r="F57" s="26">
        <f>справочно!J11/1000</f>
        <v>0.15</v>
      </c>
      <c r="G57" s="26">
        <f>справочно!G11/1000</f>
        <v>0.2</v>
      </c>
      <c r="H57" s="26">
        <f>справочно!F11/1000</f>
        <v>0.373</v>
      </c>
    </row>
    <row r="58" spans="1:8" ht="39.75" customHeight="1">
      <c r="A58" s="5"/>
      <c r="B58" s="8" t="s">
        <v>61</v>
      </c>
      <c r="C58" s="5">
        <v>506</v>
      </c>
      <c r="D58" s="26">
        <f>справочно!H12/1000</f>
        <v>0.65</v>
      </c>
      <c r="E58" s="26">
        <f>справочно!I12/1000</f>
        <v>0.6</v>
      </c>
      <c r="F58" s="26">
        <f>справочно!J12/1000</f>
        <v>0.55</v>
      </c>
      <c r="G58" s="26">
        <f>справочно!G12/1000</f>
        <v>0.7</v>
      </c>
      <c r="H58" s="26">
        <f>справочно!F12/1000</f>
        <v>0.592</v>
      </c>
    </row>
    <row r="60" spans="2:9" ht="15">
      <c r="B60" s="27"/>
      <c r="C60" s="30"/>
      <c r="D60" s="28"/>
      <c r="E60" s="28"/>
      <c r="F60" s="28"/>
      <c r="G60" s="28"/>
      <c r="H60" s="28"/>
      <c r="I60" s="28"/>
    </row>
  </sheetData>
  <sheetProtection password="C6CE" sheet="1" objects="1" scenarios="1"/>
  <mergeCells count="12">
    <mergeCell ref="D52:H52"/>
    <mergeCell ref="D4:H4"/>
    <mergeCell ref="G5:H5"/>
    <mergeCell ref="A2:H2"/>
    <mergeCell ref="A3:H3"/>
    <mergeCell ref="A4:B4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9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2012-09-20T14:00:35Z</dcterms:modified>
  <cp:category/>
  <cp:version/>
  <cp:contentType/>
  <cp:contentStatus/>
</cp:coreProperties>
</file>