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для селектора" sheetId="1" r:id="rId1"/>
  </sheets>
  <definedNames>
    <definedName name="_xlnm.Print_Area" localSheetId="0">'для селектора'!$A$1:$W$68</definedName>
  </definedNames>
  <calcPr fullCalcOnLoad="1"/>
</workbook>
</file>

<file path=xl/sharedStrings.xml><?xml version="1.0" encoding="utf-8"?>
<sst xmlns="http://schemas.openxmlformats.org/spreadsheetml/2006/main" count="140" uniqueCount="139">
  <si>
    <t>КБК</t>
  </si>
  <si>
    <t>Наименование доходов</t>
  </si>
  <si>
    <t>Консолидированный краевой бюджет</t>
  </si>
  <si>
    <t>1 01 01012 02 0000 110</t>
  </si>
  <si>
    <t>Налог на прибыль организаций</t>
  </si>
  <si>
    <t>1 01 02000 01 0000 110</t>
  </si>
  <si>
    <t>Налог на доходы физических лиц</t>
  </si>
  <si>
    <t>1 05 01000 00 0000 110</t>
  </si>
  <si>
    <t>Единый налог по упрощенной налоговой системе</t>
  </si>
  <si>
    <t>1 05 02000 02 0000 110</t>
  </si>
  <si>
    <t>Единый налог на вмененный доход</t>
  </si>
  <si>
    <t>1 05 03000 01 0000 110</t>
  </si>
  <si>
    <t>Единый сельскохозяйственный налог</t>
  </si>
  <si>
    <t>1 06 00000 00 0000 000</t>
  </si>
  <si>
    <t>Налоги на имущество всего</t>
  </si>
  <si>
    <t>1 06 01030 10 0000 110</t>
  </si>
  <si>
    <t>налог на имущество физических лиц</t>
  </si>
  <si>
    <t>1 06 02000 02 0000 110</t>
  </si>
  <si>
    <t>налог на имущество организаций</t>
  </si>
  <si>
    <t>1 06 04000 02 0000 110</t>
  </si>
  <si>
    <t>транспортный налог</t>
  </si>
  <si>
    <t>1 06 05000 02 0000 110</t>
  </si>
  <si>
    <t>налог на игорный бизнес</t>
  </si>
  <si>
    <t>1 07 01020 01 0000 110</t>
  </si>
  <si>
    <t>Налог на добычу общераспространенных полезных ископаемых</t>
  </si>
  <si>
    <t>1 07 04000 01 0000 110</t>
  </si>
  <si>
    <t>Сбор за пользование объектами животного мира и водных биоресурсов</t>
  </si>
  <si>
    <t>1 08 00000 00 0000 000</t>
  </si>
  <si>
    <t>Государственная пошлина</t>
  </si>
  <si>
    <t>1 08 03010 01 0000 110</t>
  </si>
  <si>
    <t>госпошлина по делам, рассматриваевым в судах общей юрисдикции</t>
  </si>
  <si>
    <t>1 08 07140 01 0000 110</t>
  </si>
  <si>
    <t>госпошлина за государственную регистрацию транспортных средств</t>
  </si>
  <si>
    <t>1 09 00000 00 0000 000</t>
  </si>
  <si>
    <t>Задолженность по отмененным налогам и сборам</t>
  </si>
  <si>
    <t>налог на прибыль организаций</t>
  </si>
  <si>
    <t>1 09 04010 02 0000 110</t>
  </si>
  <si>
    <t>налог на имущество предприятий</t>
  </si>
  <si>
    <t>1 09 04040 01 0000 110</t>
  </si>
  <si>
    <t>налог с имущества, переходящего в порядке наследования и дарения</t>
  </si>
  <si>
    <t>1 09 04050 03 0000 110</t>
  </si>
  <si>
    <t>земельный налог по обязательствам, возникшим до 01.01.2006 г.</t>
  </si>
  <si>
    <t>1 11 03050 05 0000 120</t>
  </si>
  <si>
    <t>Проценты, полученные от бюджетных кредитов</t>
  </si>
  <si>
    <t>в том числе</t>
  </si>
  <si>
    <t>1 11 07000 00 0000 120</t>
  </si>
  <si>
    <t>1 12 01000 01 0000 120</t>
  </si>
  <si>
    <t>1 13 00000 00 0000 000</t>
  </si>
  <si>
    <t>1 14 02000 00 0000 000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</si>
  <si>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</si>
  <si>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</si>
  <si>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</si>
  <si>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</si>
  <si>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</si>
  <si>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</si>
  <si>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</si>
  <si>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</si>
  <si>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1 17 05000 00 0000 180</t>
  </si>
  <si>
    <t>2 07 00000 00 0000 000</t>
  </si>
  <si>
    <t>Прочие безвозмездные поступления</t>
  </si>
  <si>
    <t>Всего доходов</t>
  </si>
  <si>
    <t>Краевой бюджет</t>
  </si>
  <si>
    <t xml:space="preserve">Бюджет (консолидированный) МО Ейский район </t>
  </si>
  <si>
    <t>Доходы от перечисления части прибыли МУПов, ГУПов</t>
  </si>
  <si>
    <t>прочие налоги и сборы (по отмененным налогам субъектов РФ)</t>
  </si>
  <si>
    <t>1 09 06000 02 0000 110</t>
  </si>
  <si>
    <t>1 09 07000 03 0000 110</t>
  </si>
  <si>
    <t xml:space="preserve"> </t>
  </si>
  <si>
    <t>Т.А.Ефремова</t>
  </si>
  <si>
    <t>1 11 01000 00 0000 120</t>
  </si>
  <si>
    <t>Акцизы на алкогольную продукцию</t>
  </si>
  <si>
    <t>Доходы бюджетов муниципальных районов от возврата остатков субсидий и субвенций прошлых лет из бюджетов поселений</t>
  </si>
  <si>
    <t>Возврат остатков субсидий и субвенций из бюджетов поселений</t>
  </si>
  <si>
    <t>1 09 01000 00 0000 110</t>
  </si>
  <si>
    <t xml:space="preserve"> за земли с/х назначения</t>
  </si>
  <si>
    <t xml:space="preserve"> за земли городских населенных пунктов</t>
  </si>
  <si>
    <t xml:space="preserve"> за земли сельских населенных пунктов</t>
  </si>
  <si>
    <t xml:space="preserve"> за земли промыш-ти, тр-та, связи</t>
  </si>
  <si>
    <t xml:space="preserve"> за земли особоохраняемых тер-рий</t>
  </si>
  <si>
    <t>Доходы,получаемые в виде арендной платы за земельные участки гос. собствн.на которые не разграничена</t>
  </si>
  <si>
    <t>1 11 05010 10 0000 120</t>
  </si>
  <si>
    <t>1 11 05010 10 0021 120</t>
  </si>
  <si>
    <t>1 11 05010 10 0022 120</t>
  </si>
  <si>
    <t>1 11 05010 10 0023 120</t>
  </si>
  <si>
    <t>1 11 05010 10 0024 120</t>
  </si>
  <si>
    <t>1 11 05010 10 0025 120</t>
  </si>
  <si>
    <t>Доходы,получаемые в виде арендной платы за земельные участки гос. собствн.на которые  разграничена</t>
  </si>
  <si>
    <t>Доходы от сдачи в аренду  имущества</t>
  </si>
  <si>
    <t>прочие местные налоги</t>
  </si>
  <si>
    <t>1 11 08000 00 0000 120</t>
  </si>
  <si>
    <t xml:space="preserve">Средства, получаемые от передачи имущества, находящегося в государственной и муниципальной собственности (за искл.имущ.авт.учр., а также имущ.гос. и мун. Унит.пр., в том числе казенных), в залог, в доверительное управление </t>
  </si>
  <si>
    <t>1 11 09000 00 0000 120</t>
  </si>
  <si>
    <t>1 18 05030 00 0000 151</t>
  </si>
  <si>
    <t>1 19 05000 00 0000 151</t>
  </si>
  <si>
    <t>1 09 04020 02 0000 110</t>
  </si>
  <si>
    <t>налог с владельцев транспортных средств и налог на приобретение автотранспортных средств</t>
  </si>
  <si>
    <t>1 09 04030 01 0000 110</t>
  </si>
  <si>
    <t>налог на пользователей автомобильных дорог</t>
  </si>
  <si>
    <t>Доходы от реализации имущества, находящегося в государственной и муниципальной собственности</t>
  </si>
  <si>
    <t>Налоговые доходы - всего</t>
  </si>
  <si>
    <t>Неналоговые доходы - всего</t>
  </si>
  <si>
    <t>Источники финансирования (акции)</t>
  </si>
  <si>
    <t xml:space="preserve">прочие неналоговые доходы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</si>
  <si>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</t>
  </si>
  <si>
    <t>Плата за негативное воздействие на окруж. ср.</t>
  </si>
  <si>
    <t>Доходы от оказания платных услуг, комп.затрат гос-ва</t>
  </si>
  <si>
    <t>103 02100 01 0000  110</t>
  </si>
  <si>
    <t>план на 6 мес. 2010г</t>
  </si>
  <si>
    <t>% исп.  плана за 6 мес 2010г</t>
  </si>
  <si>
    <t>Доходы от продажи земельных участков</t>
  </si>
  <si>
    <t>Для селектора</t>
  </si>
  <si>
    <t>1 06 06000 02 0000 110</t>
  </si>
  <si>
    <t>земельный налог</t>
  </si>
  <si>
    <t>транспортный налог юридических лиц</t>
  </si>
  <si>
    <t>1 06 04011 02 0000 110</t>
  </si>
  <si>
    <t>1 06 04012 02 0000 110</t>
  </si>
  <si>
    <t>транспортный налог физических  лиц</t>
  </si>
  <si>
    <t>105  04020 02 0000 110</t>
  </si>
  <si>
    <t>Налог, взимаемый в связи с применением патентной системы</t>
  </si>
  <si>
    <t>1 11 05020 00 0000 120</t>
  </si>
  <si>
    <t>1 11 05070 00 0000 120</t>
  </si>
  <si>
    <t>Доходы от сдачи в аренду имущества,составляющего казну поселений</t>
  </si>
  <si>
    <t>1 14 06000 00 0000 430</t>
  </si>
  <si>
    <t>Прочие доходы от использования имущества и прав, находящихся в государственной и муниципальной собственности (за искл.имущ.бюдж. и авт.учр., а также имущ.гос. и мун.унит.пр., в том числе казенных)</t>
  </si>
  <si>
    <t>1 11 05000 00 0000 120</t>
  </si>
  <si>
    <t>план на 2014г</t>
  </si>
  <si>
    <t>темпы роста к соотв. периоду 2013г</t>
  </si>
  <si>
    <t>103 02200 01 0000 110</t>
  </si>
  <si>
    <t>10302000 01 0000 110</t>
  </si>
  <si>
    <t>Акцизы всего</t>
  </si>
  <si>
    <t>Акцизы на нефтепродукты</t>
  </si>
  <si>
    <t>% исп. плана на 2014г</t>
  </si>
  <si>
    <t>Начальник финансового управления</t>
  </si>
  <si>
    <t>Исполнение консолидированного  краевого бюджета муниципального образования Ейский район  за  январь-октябрь  2014 года, тыс.руб.</t>
  </si>
  <si>
    <t xml:space="preserve">факт за  январь-октябрь 2013г </t>
  </si>
  <si>
    <t>план на январь-октябрь 2014г</t>
  </si>
  <si>
    <t>% исп.  плана за 10 мес 2014г</t>
  </si>
  <si>
    <t xml:space="preserve">факт за январь-октябрь 2014г </t>
  </si>
  <si>
    <t xml:space="preserve">факт за январь- октября 2014г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</si>
</sst>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0.0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[Red]\-#,##0"/>
  </numFmts>
  <fonts count="68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5"/>
      <name val="Arial Cyr"/>
      <family val="0"/>
    </font>
    <font>
      <sz val="15"/>
      <name val="Arial Cyr"/>
      <family val="0"/>
    </font>
    <font>
      <sz val="11"/>
      <name val="Times New Roman"/>
      <family val="1"/>
    </font>
    <font>
      <sz val="14"/>
      <name val="Arial Cyr"/>
      <family val="2"/>
    </font>
    <font>
      <sz val="13.5"/>
      <name val="Arial Cyr"/>
      <family val="2"/>
    </font>
    <font>
      <b/>
      <i/>
      <sz val="13.5"/>
      <name val="Arial Cyr"/>
      <family val="2"/>
    </font>
    <font>
      <b/>
      <sz val="13.5"/>
      <name val="Arial Cyr"/>
      <family val="2"/>
    </font>
    <font>
      <b/>
      <sz val="13.5"/>
      <name val="Arial"/>
      <family val="2"/>
    </font>
    <font>
      <b/>
      <sz val="12"/>
      <name val="Arial Cyr"/>
      <family val="2"/>
    </font>
    <font>
      <sz val="12"/>
      <name val="Arial Cyr"/>
      <family val="2"/>
    </font>
    <font>
      <sz val="13"/>
      <name val="Arial Cyr"/>
      <family val="2"/>
    </font>
    <font>
      <sz val="16"/>
      <name val="Arial Cyr"/>
      <family val="0"/>
    </font>
    <font>
      <b/>
      <sz val="16"/>
      <name val="Arial Cyr"/>
      <family val="0"/>
    </font>
    <font>
      <sz val="16"/>
      <color indexed="9"/>
      <name val="Arial Cyr"/>
      <family val="0"/>
    </font>
    <font>
      <b/>
      <sz val="16"/>
      <color indexed="8"/>
      <name val="Arial Cyr"/>
      <family val="0"/>
    </font>
    <font>
      <b/>
      <sz val="16"/>
      <color indexed="41"/>
      <name val="Arial Cyr"/>
      <family val="0"/>
    </font>
    <font>
      <b/>
      <sz val="16"/>
      <color indexed="9"/>
      <name val="Arial Cyr"/>
      <family val="0"/>
    </font>
    <font>
      <sz val="16"/>
      <color indexed="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Arial Cyr"/>
      <family val="2"/>
    </font>
    <font>
      <b/>
      <sz val="18"/>
      <name val="Times New Roman"/>
      <family val="1"/>
    </font>
    <font>
      <sz val="1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28" borderId="3">
      <alignment horizontal="left" vertical="top"/>
      <protection/>
    </xf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29" borderId="8" applyNumberFormat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3" borderId="0" applyNumberFormat="0" applyBorder="0" applyAlignment="0" applyProtection="0"/>
    <xf numFmtId="0" fontId="0" fillId="34" borderId="3">
      <alignment horizontal="left" vertical="top" wrapText="1"/>
      <protection/>
    </xf>
  </cellStyleXfs>
  <cellXfs count="2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164" fontId="6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164" fontId="11" fillId="35" borderId="11" xfId="0" applyNumberFormat="1" applyFont="1" applyFill="1" applyBorder="1" applyAlignment="1">
      <alignment vertical="center" wrapText="1"/>
    </xf>
    <xf numFmtId="164" fontId="11" fillId="35" borderId="12" xfId="0" applyNumberFormat="1" applyFont="1" applyFill="1" applyBorder="1" applyAlignment="1">
      <alignment vertical="center" wrapText="1"/>
    </xf>
    <xf numFmtId="164" fontId="12" fillId="36" borderId="13" xfId="0" applyNumberFormat="1" applyFont="1" applyFill="1" applyBorder="1" applyAlignment="1">
      <alignment vertical="center"/>
    </xf>
    <xf numFmtId="164" fontId="11" fillId="36" borderId="11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5" fillId="35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49" fontId="10" fillId="0" borderId="14" xfId="0" applyNumberFormat="1" applyFont="1" applyFill="1" applyBorder="1" applyAlignment="1">
      <alignment horizontal="left" vertical="center"/>
    </xf>
    <xf numFmtId="3" fontId="10" fillId="0" borderId="14" xfId="0" applyNumberFormat="1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/>
    </xf>
    <xf numFmtId="0" fontId="10" fillId="36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wrapText="1"/>
    </xf>
    <xf numFmtId="164" fontId="14" fillId="0" borderId="0" xfId="0" applyNumberFormat="1" applyFont="1" applyFill="1" applyAlignment="1">
      <alignment/>
    </xf>
    <xf numFmtId="0" fontId="15" fillId="0" borderId="19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vertical="center" wrapText="1"/>
    </xf>
    <xf numFmtId="0" fontId="17" fillId="35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vertical="center" wrapText="1"/>
    </xf>
    <xf numFmtId="0" fontId="18" fillId="0" borderId="20" xfId="61" applyNumberFormat="1" applyFont="1" applyFill="1" applyBorder="1" applyAlignment="1" applyProtection="1">
      <alignment vertical="center" wrapText="1"/>
      <protection/>
    </xf>
    <xf numFmtId="0" fontId="15" fillId="36" borderId="20" xfId="0" applyFont="1" applyFill="1" applyBorder="1" applyAlignment="1">
      <alignment vertical="center" wrapText="1"/>
    </xf>
    <xf numFmtId="0" fontId="17" fillId="0" borderId="22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36" borderId="25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36" borderId="26" xfId="0" applyFont="1" applyFill="1" applyBorder="1" applyAlignment="1">
      <alignment horizontal="center" vertical="center" wrapText="1"/>
    </xf>
    <xf numFmtId="0" fontId="19" fillId="36" borderId="11" xfId="0" applyFont="1" applyFill="1" applyBorder="1" applyAlignment="1">
      <alignment horizontal="center" vertical="center" wrapText="1"/>
    </xf>
    <xf numFmtId="0" fontId="19" fillId="36" borderId="27" xfId="0" applyFont="1" applyFill="1" applyBorder="1" applyAlignment="1">
      <alignment horizontal="center" vertical="center" wrapText="1"/>
    </xf>
    <xf numFmtId="0" fontId="19" fillId="36" borderId="23" xfId="0" applyFont="1" applyFill="1" applyBorder="1" applyAlignment="1">
      <alignment horizontal="center" vertical="center" wrapText="1"/>
    </xf>
    <xf numFmtId="0" fontId="19" fillId="37" borderId="23" xfId="0" applyFont="1" applyFill="1" applyBorder="1" applyAlignment="1">
      <alignment horizontal="center" vertical="center" wrapText="1"/>
    </xf>
    <xf numFmtId="0" fontId="19" fillId="36" borderId="28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vertical="center" wrapText="1"/>
    </xf>
    <xf numFmtId="0" fontId="20" fillId="0" borderId="29" xfId="0" applyFont="1" applyFill="1" applyBorder="1" applyAlignment="1">
      <alignment vertical="center" wrapText="1"/>
    </xf>
    <xf numFmtId="0" fontId="21" fillId="0" borderId="20" xfId="0" applyFont="1" applyFill="1" applyBorder="1" applyAlignment="1">
      <alignment vertical="center" wrapText="1"/>
    </xf>
    <xf numFmtId="164" fontId="22" fillId="0" borderId="30" xfId="0" applyNumberFormat="1" applyFont="1" applyFill="1" applyBorder="1" applyAlignment="1">
      <alignment vertical="center"/>
    </xf>
    <xf numFmtId="164" fontId="22" fillId="36" borderId="13" xfId="0" applyNumberFormat="1" applyFont="1" applyFill="1" applyBorder="1" applyAlignment="1">
      <alignment vertical="center"/>
    </xf>
    <xf numFmtId="164" fontId="22" fillId="36" borderId="31" xfId="0" applyNumberFormat="1" applyFont="1" applyFill="1" applyBorder="1" applyAlignment="1">
      <alignment vertical="center"/>
    </xf>
    <xf numFmtId="164" fontId="23" fillId="37" borderId="19" xfId="0" applyNumberFormat="1" applyFont="1" applyFill="1" applyBorder="1" applyAlignment="1">
      <alignment vertical="center"/>
    </xf>
    <xf numFmtId="164" fontId="24" fillId="36" borderId="15" xfId="0" applyNumberFormat="1" applyFont="1" applyFill="1" applyBorder="1" applyAlignment="1">
      <alignment vertical="center"/>
    </xf>
    <xf numFmtId="164" fontId="24" fillId="36" borderId="32" xfId="0" applyNumberFormat="1" applyFont="1" applyFill="1" applyBorder="1" applyAlignment="1">
      <alignment vertical="center"/>
    </xf>
    <xf numFmtId="164" fontId="22" fillId="36" borderId="33" xfId="0" applyNumberFormat="1" applyFont="1" applyFill="1" applyBorder="1" applyAlignment="1">
      <alignment vertical="center"/>
    </xf>
    <xf numFmtId="164" fontId="22" fillId="36" borderId="30" xfId="0" applyNumberFormat="1" applyFont="1" applyFill="1" applyBorder="1" applyAlignment="1">
      <alignment vertical="center"/>
    </xf>
    <xf numFmtId="164" fontId="22" fillId="0" borderId="31" xfId="0" applyNumberFormat="1" applyFont="1" applyFill="1" applyBorder="1" applyAlignment="1">
      <alignment vertical="center"/>
    </xf>
    <xf numFmtId="164" fontId="25" fillId="37" borderId="19" xfId="0" applyNumberFormat="1" applyFont="1" applyFill="1" applyBorder="1" applyAlignment="1">
      <alignment vertical="center"/>
    </xf>
    <xf numFmtId="164" fontId="22" fillId="36" borderId="34" xfId="0" applyNumberFormat="1" applyFont="1" applyFill="1" applyBorder="1" applyAlignment="1">
      <alignment vertical="center"/>
    </xf>
    <xf numFmtId="164" fontId="22" fillId="36" borderId="32" xfId="0" applyNumberFormat="1" applyFont="1" applyFill="1" applyBorder="1" applyAlignment="1">
      <alignment vertical="center"/>
    </xf>
    <xf numFmtId="164" fontId="22" fillId="36" borderId="35" xfId="0" applyNumberFormat="1" applyFont="1" applyFill="1" applyBorder="1" applyAlignment="1">
      <alignment vertical="center"/>
    </xf>
    <xf numFmtId="164" fontId="23" fillId="37" borderId="20" xfId="0" applyNumberFormat="1" applyFont="1" applyFill="1" applyBorder="1" applyAlignment="1">
      <alignment vertical="center"/>
    </xf>
    <xf numFmtId="164" fontId="22" fillId="36" borderId="36" xfId="0" applyNumberFormat="1" applyFont="1" applyFill="1" applyBorder="1" applyAlignment="1">
      <alignment vertical="center"/>
    </xf>
    <xf numFmtId="164" fontId="24" fillId="36" borderId="33" xfId="0" applyNumberFormat="1" applyFont="1" applyFill="1" applyBorder="1" applyAlignment="1">
      <alignment vertical="center"/>
    </xf>
    <xf numFmtId="164" fontId="23" fillId="35" borderId="12" xfId="0" applyNumberFormat="1" applyFont="1" applyFill="1" applyBorder="1" applyAlignment="1">
      <alignment vertical="center" wrapText="1"/>
    </xf>
    <xf numFmtId="164" fontId="23" fillId="35" borderId="26" xfId="0" applyNumberFormat="1" applyFont="1" applyFill="1" applyBorder="1" applyAlignment="1">
      <alignment vertical="center"/>
    </xf>
    <xf numFmtId="164" fontId="23" fillId="35" borderId="11" xfId="0" applyNumberFormat="1" applyFont="1" applyFill="1" applyBorder="1" applyAlignment="1">
      <alignment vertical="center"/>
    </xf>
    <xf numFmtId="164" fontId="23" fillId="35" borderId="12" xfId="0" applyNumberFormat="1" applyFont="1" applyFill="1" applyBorder="1" applyAlignment="1">
      <alignment vertical="center"/>
    </xf>
    <xf numFmtId="164" fontId="23" fillId="35" borderId="21" xfId="0" applyNumberFormat="1" applyFont="1" applyFill="1" applyBorder="1" applyAlignment="1">
      <alignment vertical="center" wrapText="1"/>
    </xf>
    <xf numFmtId="164" fontId="23" fillId="35" borderId="18" xfId="0" applyNumberFormat="1" applyFont="1" applyFill="1" applyBorder="1" applyAlignment="1">
      <alignment vertical="center"/>
    </xf>
    <xf numFmtId="164" fontId="23" fillId="35" borderId="27" xfId="0" applyNumberFormat="1" applyFont="1" applyFill="1" applyBorder="1" applyAlignment="1">
      <alignment vertical="center"/>
    </xf>
    <xf numFmtId="164" fontId="23" fillId="35" borderId="37" xfId="0" applyNumberFormat="1" applyFont="1" applyFill="1" applyBorder="1" applyAlignment="1">
      <alignment vertical="center" wrapText="1"/>
    </xf>
    <xf numFmtId="164" fontId="22" fillId="0" borderId="34" xfId="0" applyNumberFormat="1" applyFont="1" applyFill="1" applyBorder="1" applyAlignment="1">
      <alignment vertical="center"/>
    </xf>
    <xf numFmtId="164" fontId="24" fillId="36" borderId="34" xfId="0" applyNumberFormat="1" applyFont="1" applyFill="1" applyBorder="1" applyAlignment="1">
      <alignment vertical="center"/>
    </xf>
    <xf numFmtId="164" fontId="22" fillId="0" borderId="38" xfId="0" applyNumberFormat="1" applyFont="1" applyFill="1" applyBorder="1" applyAlignment="1">
      <alignment vertical="center"/>
    </xf>
    <xf numFmtId="164" fontId="22" fillId="36" borderId="38" xfId="0" applyNumberFormat="1" applyFont="1" applyFill="1" applyBorder="1" applyAlignment="1">
      <alignment vertical="center"/>
    </xf>
    <xf numFmtId="164" fontId="22" fillId="36" borderId="39" xfId="0" applyNumberFormat="1" applyFont="1" applyFill="1" applyBorder="1" applyAlignment="1">
      <alignment vertical="center"/>
    </xf>
    <xf numFmtId="164" fontId="22" fillId="36" borderId="40" xfId="0" applyNumberFormat="1" applyFont="1" applyFill="1" applyBorder="1" applyAlignment="1">
      <alignment vertical="center"/>
    </xf>
    <xf numFmtId="164" fontId="22" fillId="36" borderId="41" xfId="0" applyNumberFormat="1" applyFont="1" applyFill="1" applyBorder="1" applyAlignment="1">
      <alignment vertical="center"/>
    </xf>
    <xf numFmtId="164" fontId="24" fillId="36" borderId="36" xfId="0" applyNumberFormat="1" applyFont="1" applyFill="1" applyBorder="1" applyAlignment="1">
      <alignment vertical="center"/>
    </xf>
    <xf numFmtId="164" fontId="22" fillId="0" borderId="42" xfId="0" applyNumberFormat="1" applyFont="1" applyFill="1" applyBorder="1" applyAlignment="1">
      <alignment vertical="center"/>
    </xf>
    <xf numFmtId="164" fontId="23" fillId="36" borderId="13" xfId="0" applyNumberFormat="1" applyFont="1" applyFill="1" applyBorder="1" applyAlignment="1">
      <alignment vertical="center"/>
    </xf>
    <xf numFmtId="164" fontId="23" fillId="0" borderId="42" xfId="0" applyNumberFormat="1" applyFont="1" applyFill="1" applyBorder="1" applyAlignment="1">
      <alignment vertical="center"/>
    </xf>
    <xf numFmtId="164" fontId="27" fillId="36" borderId="34" xfId="0" applyNumberFormat="1" applyFont="1" applyFill="1" applyBorder="1" applyAlignment="1">
      <alignment vertical="center"/>
    </xf>
    <xf numFmtId="164" fontId="23" fillId="36" borderId="32" xfId="0" applyNumberFormat="1" applyFont="1" applyFill="1" applyBorder="1" applyAlignment="1">
      <alignment vertical="center"/>
    </xf>
    <xf numFmtId="164" fontId="23" fillId="36" borderId="33" xfId="0" applyNumberFormat="1" applyFont="1" applyFill="1" applyBorder="1" applyAlignment="1">
      <alignment vertical="center"/>
    </xf>
    <xf numFmtId="164" fontId="23" fillId="36" borderId="34" xfId="0" applyNumberFormat="1" applyFont="1" applyFill="1" applyBorder="1" applyAlignment="1">
      <alignment vertical="center"/>
    </xf>
    <xf numFmtId="164" fontId="23" fillId="36" borderId="35" xfId="0" applyNumberFormat="1" applyFont="1" applyFill="1" applyBorder="1" applyAlignment="1">
      <alignment vertical="center"/>
    </xf>
    <xf numFmtId="164" fontId="23" fillId="36" borderId="31" xfId="0" applyNumberFormat="1" applyFont="1" applyFill="1" applyBorder="1" applyAlignment="1">
      <alignment vertical="center"/>
    </xf>
    <xf numFmtId="164" fontId="23" fillId="36" borderId="36" xfId="0" applyNumberFormat="1" applyFont="1" applyFill="1" applyBorder="1" applyAlignment="1">
      <alignment vertical="center"/>
    </xf>
    <xf numFmtId="164" fontId="23" fillId="0" borderId="34" xfId="0" applyNumberFormat="1" applyFont="1" applyFill="1" applyBorder="1" applyAlignment="1">
      <alignment vertical="center"/>
    </xf>
    <xf numFmtId="164" fontId="28" fillId="36" borderId="32" xfId="0" applyNumberFormat="1" applyFont="1" applyFill="1" applyBorder="1" applyAlignment="1">
      <alignment vertical="center"/>
    </xf>
    <xf numFmtId="164" fontId="28" fillId="36" borderId="13" xfId="0" applyNumberFormat="1" applyFont="1" applyFill="1" applyBorder="1" applyAlignment="1">
      <alignment vertical="center"/>
    </xf>
    <xf numFmtId="164" fontId="23" fillId="37" borderId="43" xfId="0" applyNumberFormat="1" applyFont="1" applyFill="1" applyBorder="1" applyAlignment="1">
      <alignment vertical="center"/>
    </xf>
    <xf numFmtId="164" fontId="23" fillId="34" borderId="19" xfId="0" applyNumberFormat="1" applyFont="1" applyFill="1" applyBorder="1" applyAlignment="1">
      <alignment vertical="center"/>
    </xf>
    <xf numFmtId="164" fontId="28" fillId="36" borderId="31" xfId="0" applyNumberFormat="1" applyFont="1" applyFill="1" applyBorder="1" applyAlignment="1">
      <alignment vertical="center"/>
    </xf>
    <xf numFmtId="164" fontId="26" fillId="34" borderId="19" xfId="0" applyNumberFormat="1" applyFont="1" applyFill="1" applyBorder="1" applyAlignment="1">
      <alignment vertical="center"/>
    </xf>
    <xf numFmtId="164" fontId="23" fillId="34" borderId="20" xfId="0" applyNumberFormat="1" applyFont="1" applyFill="1" applyBorder="1" applyAlignment="1">
      <alignment vertical="center"/>
    </xf>
    <xf numFmtId="164" fontId="25" fillId="34" borderId="19" xfId="0" applyNumberFormat="1" applyFont="1" applyFill="1" applyBorder="1" applyAlignment="1">
      <alignment vertical="center"/>
    </xf>
    <xf numFmtId="164" fontId="28" fillId="36" borderId="33" xfId="0" applyNumberFormat="1" applyFont="1" applyFill="1" applyBorder="1" applyAlignment="1">
      <alignment vertical="center"/>
    </xf>
    <xf numFmtId="164" fontId="22" fillId="36" borderId="23" xfId="0" applyNumberFormat="1" applyFont="1" applyFill="1" applyBorder="1" applyAlignment="1">
      <alignment vertical="center"/>
    </xf>
    <xf numFmtId="164" fontId="22" fillId="36" borderId="44" xfId="0" applyNumberFormat="1" applyFont="1" applyFill="1" applyBorder="1" applyAlignment="1">
      <alignment vertical="center"/>
    </xf>
    <xf numFmtId="164" fontId="22" fillId="0" borderId="45" xfId="0" applyNumberFormat="1" applyFont="1" applyFill="1" applyBorder="1" applyAlignment="1">
      <alignment vertical="center"/>
    </xf>
    <xf numFmtId="164" fontId="24" fillId="36" borderId="23" xfId="0" applyNumberFormat="1" applyFont="1" applyFill="1" applyBorder="1" applyAlignment="1">
      <alignment vertical="center"/>
    </xf>
    <xf numFmtId="164" fontId="24" fillId="36" borderId="24" xfId="0" applyNumberFormat="1" applyFont="1" applyFill="1" applyBorder="1" applyAlignment="1">
      <alignment vertical="center"/>
    </xf>
    <xf numFmtId="164" fontId="22" fillId="36" borderId="46" xfId="0" applyNumberFormat="1" applyFont="1" applyFill="1" applyBorder="1" applyAlignment="1">
      <alignment vertical="center"/>
    </xf>
    <xf numFmtId="164" fontId="22" fillId="36" borderId="47" xfId="0" applyNumberFormat="1" applyFont="1" applyFill="1" applyBorder="1" applyAlignment="1">
      <alignment vertical="center"/>
    </xf>
    <xf numFmtId="164" fontId="22" fillId="36" borderId="45" xfId="0" applyNumberFormat="1" applyFont="1" applyFill="1" applyBorder="1" applyAlignment="1">
      <alignment vertical="center"/>
    </xf>
    <xf numFmtId="164" fontId="24" fillId="36" borderId="46" xfId="0" applyNumberFormat="1" applyFont="1" applyFill="1" applyBorder="1" applyAlignment="1">
      <alignment vertical="center"/>
    </xf>
    <xf numFmtId="164" fontId="23" fillId="34" borderId="22" xfId="0" applyNumberFormat="1" applyFont="1" applyFill="1" applyBorder="1" applyAlignment="1">
      <alignment vertical="center"/>
    </xf>
    <xf numFmtId="164" fontId="24" fillId="36" borderId="48" xfId="0" applyNumberFormat="1" applyFont="1" applyFill="1" applyBorder="1" applyAlignment="1">
      <alignment vertical="center"/>
    </xf>
    <xf numFmtId="164" fontId="23" fillId="35" borderId="21" xfId="0" applyNumberFormat="1" applyFont="1" applyFill="1" applyBorder="1" applyAlignment="1">
      <alignment vertical="center"/>
    </xf>
    <xf numFmtId="164" fontId="27" fillId="35" borderId="26" xfId="0" applyNumberFormat="1" applyFont="1" applyFill="1" applyBorder="1" applyAlignment="1">
      <alignment vertical="center"/>
    </xf>
    <xf numFmtId="164" fontId="25" fillId="35" borderId="26" xfId="0" applyNumberFormat="1" applyFont="1" applyFill="1" applyBorder="1" applyAlignment="1">
      <alignment vertical="center"/>
    </xf>
    <xf numFmtId="164" fontId="25" fillId="35" borderId="18" xfId="0" applyNumberFormat="1" applyFont="1" applyFill="1" applyBorder="1" applyAlignment="1">
      <alignment vertical="center"/>
    </xf>
    <xf numFmtId="164" fontId="25" fillId="35" borderId="11" xfId="0" applyNumberFormat="1" applyFont="1" applyFill="1" applyBorder="1" applyAlignment="1">
      <alignment vertical="center"/>
    </xf>
    <xf numFmtId="164" fontId="25" fillId="35" borderId="27" xfId="0" applyNumberFormat="1" applyFont="1" applyFill="1" applyBorder="1" applyAlignment="1">
      <alignment vertical="center"/>
    </xf>
    <xf numFmtId="164" fontId="24" fillId="36" borderId="49" xfId="0" applyNumberFormat="1" applyFont="1" applyFill="1" applyBorder="1" applyAlignment="1">
      <alignment vertical="center"/>
    </xf>
    <xf numFmtId="164" fontId="28" fillId="36" borderId="40" xfId="0" applyNumberFormat="1" applyFont="1" applyFill="1" applyBorder="1" applyAlignment="1">
      <alignment vertical="center"/>
    </xf>
    <xf numFmtId="164" fontId="28" fillId="36" borderId="36" xfId="0" applyNumberFormat="1" applyFont="1" applyFill="1" applyBorder="1" applyAlignment="1">
      <alignment vertical="center"/>
    </xf>
    <xf numFmtId="164" fontId="28" fillId="36" borderId="34" xfId="0" applyNumberFormat="1" applyFont="1" applyFill="1" applyBorder="1" applyAlignment="1">
      <alignment vertical="center"/>
    </xf>
    <xf numFmtId="164" fontId="24" fillId="0" borderId="32" xfId="0" applyNumberFormat="1" applyFont="1" applyFill="1" applyBorder="1" applyAlignment="1">
      <alignment vertical="center"/>
    </xf>
    <xf numFmtId="164" fontId="23" fillId="0" borderId="30" xfId="0" applyNumberFormat="1" applyFont="1" applyFill="1" applyBorder="1" applyAlignment="1">
      <alignment vertical="center"/>
    </xf>
    <xf numFmtId="164" fontId="23" fillId="0" borderId="31" xfId="0" applyNumberFormat="1" applyFont="1" applyFill="1" applyBorder="1" applyAlignment="1">
      <alignment vertical="center"/>
    </xf>
    <xf numFmtId="164" fontId="27" fillId="36" borderId="50" xfId="0" applyNumberFormat="1" applyFont="1" applyFill="1" applyBorder="1" applyAlignment="1">
      <alignment vertical="center"/>
    </xf>
    <xf numFmtId="164" fontId="27" fillId="36" borderId="51" xfId="0" applyNumberFormat="1" applyFont="1" applyFill="1" applyBorder="1" applyAlignment="1">
      <alignment vertical="center"/>
    </xf>
    <xf numFmtId="164" fontId="23" fillId="0" borderId="45" xfId="0" applyNumberFormat="1" applyFont="1" applyFill="1" applyBorder="1" applyAlignment="1">
      <alignment vertical="center"/>
    </xf>
    <xf numFmtId="164" fontId="23" fillId="36" borderId="24" xfId="0" applyNumberFormat="1" applyFont="1" applyFill="1" applyBorder="1" applyAlignment="1">
      <alignment vertical="center"/>
    </xf>
    <xf numFmtId="164" fontId="23" fillId="36" borderId="47" xfId="0" applyNumberFormat="1" applyFont="1" applyFill="1" applyBorder="1" applyAlignment="1">
      <alignment vertical="center"/>
    </xf>
    <xf numFmtId="164" fontId="23" fillId="36" borderId="44" xfId="0" applyNumberFormat="1" applyFont="1" applyFill="1" applyBorder="1" applyAlignment="1">
      <alignment vertical="center"/>
    </xf>
    <xf numFmtId="164" fontId="23" fillId="36" borderId="45" xfId="0" applyNumberFormat="1" applyFont="1" applyFill="1" applyBorder="1" applyAlignment="1">
      <alignment vertical="center"/>
    </xf>
    <xf numFmtId="164" fontId="23" fillId="37" borderId="22" xfId="0" applyNumberFormat="1" applyFont="1" applyFill="1" applyBorder="1" applyAlignment="1">
      <alignment vertical="center"/>
    </xf>
    <xf numFmtId="164" fontId="27" fillId="36" borderId="36" xfId="0" applyNumberFormat="1" applyFont="1" applyFill="1" applyBorder="1" applyAlignment="1">
      <alignment vertical="center"/>
    </xf>
    <xf numFmtId="164" fontId="22" fillId="0" borderId="52" xfId="0" applyNumberFormat="1" applyFont="1" applyFill="1" applyBorder="1" applyAlignment="1">
      <alignment vertical="center"/>
    </xf>
    <xf numFmtId="164" fontId="23" fillId="37" borderId="53" xfId="0" applyNumberFormat="1" applyFont="1" applyFill="1" applyBorder="1" applyAlignment="1">
      <alignment vertical="center"/>
    </xf>
    <xf numFmtId="164" fontId="24" fillId="36" borderId="0" xfId="0" applyNumberFormat="1" applyFont="1" applyFill="1" applyBorder="1" applyAlignment="1">
      <alignment vertical="center"/>
    </xf>
    <xf numFmtId="164" fontId="24" fillId="36" borderId="51" xfId="0" applyNumberFormat="1" applyFont="1" applyFill="1" applyBorder="1" applyAlignment="1">
      <alignment vertical="center"/>
    </xf>
    <xf numFmtId="164" fontId="22" fillId="0" borderId="44" xfId="0" applyNumberFormat="1" applyFont="1" applyFill="1" applyBorder="1" applyAlignment="1">
      <alignment vertical="center"/>
    </xf>
    <xf numFmtId="164" fontId="22" fillId="36" borderId="52" xfId="0" applyNumberFormat="1" applyFont="1" applyFill="1" applyBorder="1" applyAlignment="1">
      <alignment vertical="center"/>
    </xf>
    <xf numFmtId="164" fontId="23" fillId="36" borderId="26" xfId="0" applyNumberFormat="1" applyFont="1" applyFill="1" applyBorder="1" applyAlignment="1">
      <alignment vertical="center"/>
    </xf>
    <xf numFmtId="164" fontId="23" fillId="36" borderId="11" xfId="0" applyNumberFormat="1" applyFont="1" applyFill="1" applyBorder="1" applyAlignment="1">
      <alignment vertical="center"/>
    </xf>
    <xf numFmtId="164" fontId="23" fillId="37" borderId="21" xfId="0" applyNumberFormat="1" applyFont="1" applyFill="1" applyBorder="1" applyAlignment="1">
      <alignment vertical="center"/>
    </xf>
    <xf numFmtId="164" fontId="27" fillId="36" borderId="26" xfId="0" applyNumberFormat="1" applyFont="1" applyFill="1" applyBorder="1" applyAlignment="1">
      <alignment vertical="center"/>
    </xf>
    <xf numFmtId="164" fontId="23" fillId="36" borderId="37" xfId="0" applyNumberFormat="1" applyFont="1" applyFill="1" applyBorder="1" applyAlignment="1">
      <alignment vertical="center"/>
    </xf>
    <xf numFmtId="164" fontId="23" fillId="36" borderId="18" xfId="0" applyNumberFormat="1" applyFont="1" applyFill="1" applyBorder="1" applyAlignment="1">
      <alignment vertical="center"/>
    </xf>
    <xf numFmtId="164" fontId="23" fillId="36" borderId="27" xfId="0" applyNumberFormat="1" applyFont="1" applyFill="1" applyBorder="1" applyAlignment="1">
      <alignment vertical="center"/>
    </xf>
    <xf numFmtId="164" fontId="23" fillId="36" borderId="12" xfId="0" applyNumberFormat="1" applyFont="1" applyFill="1" applyBorder="1" applyAlignment="1">
      <alignment vertical="center"/>
    </xf>
    <xf numFmtId="164" fontId="23" fillId="37" borderId="11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/>
    </xf>
    <xf numFmtId="164" fontId="22" fillId="0" borderId="38" xfId="0" applyNumberFormat="1" applyFont="1" applyFill="1" applyBorder="1" applyAlignment="1">
      <alignment vertical="center"/>
    </xf>
    <xf numFmtId="164" fontId="22" fillId="0" borderId="31" xfId="0" applyNumberFormat="1" applyFont="1" applyFill="1" applyBorder="1" applyAlignment="1">
      <alignment vertical="center"/>
    </xf>
    <xf numFmtId="164" fontId="23" fillId="36" borderId="31" xfId="0" applyNumberFormat="1" applyFont="1" applyFill="1" applyBorder="1" applyAlignment="1">
      <alignment vertical="center"/>
    </xf>
    <xf numFmtId="164" fontId="22" fillId="36" borderId="31" xfId="0" applyNumberFormat="1" applyFont="1" applyFill="1" applyBorder="1" applyAlignment="1">
      <alignment vertical="center"/>
    </xf>
    <xf numFmtId="164" fontId="22" fillId="36" borderId="42" xfId="0" applyNumberFormat="1" applyFont="1" applyFill="1" applyBorder="1" applyAlignment="1">
      <alignment vertical="center"/>
    </xf>
    <xf numFmtId="164" fontId="22" fillId="36" borderId="45" xfId="0" applyNumberFormat="1" applyFont="1" applyFill="1" applyBorder="1" applyAlignment="1">
      <alignment vertical="center"/>
    </xf>
    <xf numFmtId="164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5" fillId="0" borderId="14" xfId="0" applyFont="1" applyFill="1" applyBorder="1" applyAlignment="1">
      <alignment vertical="center"/>
    </xf>
    <xf numFmtId="0" fontId="17" fillId="0" borderId="20" xfId="0" applyFont="1" applyFill="1" applyBorder="1" applyAlignment="1">
      <alignment vertical="center" wrapText="1"/>
    </xf>
    <xf numFmtId="164" fontId="23" fillId="37" borderId="34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164" fontId="11" fillId="37" borderId="21" xfId="0" applyNumberFormat="1" applyFont="1" applyFill="1" applyBorder="1" applyAlignment="1">
      <alignment vertical="center"/>
    </xf>
    <xf numFmtId="164" fontId="23" fillId="36" borderId="30" xfId="0" applyNumberFormat="1" applyFont="1" applyFill="1" applyBorder="1" applyAlignment="1">
      <alignment vertical="center"/>
    </xf>
    <xf numFmtId="0" fontId="19" fillId="36" borderId="24" xfId="0" applyFont="1" applyFill="1" applyBorder="1" applyAlignment="1">
      <alignment horizontal="center" vertical="center" wrapText="1"/>
    </xf>
    <xf numFmtId="164" fontId="23" fillId="36" borderId="54" xfId="0" applyNumberFormat="1" applyFont="1" applyFill="1" applyBorder="1" applyAlignment="1">
      <alignment vertical="center"/>
    </xf>
    <xf numFmtId="164" fontId="23" fillId="35" borderId="37" xfId="0" applyNumberFormat="1" applyFont="1" applyFill="1" applyBorder="1" applyAlignment="1">
      <alignment vertical="center"/>
    </xf>
    <xf numFmtId="164" fontId="23" fillId="37" borderId="20" xfId="0" applyNumberFormat="1" applyFont="1" applyFill="1" applyBorder="1" applyAlignment="1">
      <alignment vertical="center"/>
    </xf>
    <xf numFmtId="164" fontId="25" fillId="37" borderId="29" xfId="0" applyNumberFormat="1" applyFont="1" applyFill="1" applyBorder="1" applyAlignment="1">
      <alignment vertical="center"/>
    </xf>
    <xf numFmtId="164" fontId="25" fillId="37" borderId="43" xfId="0" applyNumberFormat="1" applyFont="1" applyFill="1" applyBorder="1" applyAlignment="1">
      <alignment vertical="center"/>
    </xf>
    <xf numFmtId="164" fontId="23" fillId="37" borderId="19" xfId="0" applyNumberFormat="1" applyFont="1" applyFill="1" applyBorder="1" applyAlignment="1">
      <alignment vertical="center"/>
    </xf>
    <xf numFmtId="164" fontId="26" fillId="37" borderId="19" xfId="0" applyNumberFormat="1" applyFont="1" applyFill="1" applyBorder="1" applyAlignment="1">
      <alignment vertical="center"/>
    </xf>
    <xf numFmtId="0" fontId="19" fillId="37" borderId="55" xfId="0" applyFont="1" applyFill="1" applyBorder="1" applyAlignment="1">
      <alignment horizontal="center" vertical="center" wrapText="1"/>
    </xf>
    <xf numFmtId="164" fontId="25" fillId="37" borderId="19" xfId="0" applyNumberFormat="1" applyFont="1" applyFill="1" applyBorder="1" applyAlignment="1">
      <alignment vertical="center"/>
    </xf>
    <xf numFmtId="164" fontId="23" fillId="37" borderId="29" xfId="0" applyNumberFormat="1" applyFont="1" applyFill="1" applyBorder="1" applyAlignment="1">
      <alignment vertical="center"/>
    </xf>
    <xf numFmtId="164" fontId="23" fillId="37" borderId="53" xfId="0" applyNumberFormat="1" applyFont="1" applyFill="1" applyBorder="1" applyAlignment="1">
      <alignment vertical="center"/>
    </xf>
    <xf numFmtId="164" fontId="28" fillId="36" borderId="38" xfId="0" applyNumberFormat="1" applyFont="1" applyFill="1" applyBorder="1" applyAlignment="1">
      <alignment vertical="center"/>
    </xf>
    <xf numFmtId="164" fontId="24" fillId="36" borderId="38" xfId="0" applyNumberFormat="1" applyFont="1" applyFill="1" applyBorder="1" applyAlignment="1">
      <alignment vertical="center"/>
    </xf>
    <xf numFmtId="164" fontId="27" fillId="36" borderId="56" xfId="0" applyNumberFormat="1" applyFont="1" applyFill="1" applyBorder="1" applyAlignment="1">
      <alignment vertical="center"/>
    </xf>
    <xf numFmtId="164" fontId="22" fillId="36" borderId="56" xfId="0" applyNumberFormat="1" applyFont="1" applyFill="1" applyBorder="1" applyAlignment="1">
      <alignment vertical="center"/>
    </xf>
    <xf numFmtId="164" fontId="22" fillId="0" borderId="57" xfId="0" applyNumberFormat="1" applyFont="1" applyFill="1" applyBorder="1" applyAlignment="1">
      <alignment vertical="center"/>
    </xf>
    <xf numFmtId="164" fontId="22" fillId="0" borderId="41" xfId="0" applyNumberFormat="1" applyFont="1" applyFill="1" applyBorder="1" applyAlignment="1">
      <alignment vertical="center"/>
    </xf>
    <xf numFmtId="164" fontId="22" fillId="0" borderId="58" xfId="0" applyNumberFormat="1" applyFont="1" applyFill="1" applyBorder="1" applyAlignment="1">
      <alignment vertical="center"/>
    </xf>
    <xf numFmtId="164" fontId="22" fillId="36" borderId="59" xfId="0" applyNumberFormat="1" applyFont="1" applyFill="1" applyBorder="1" applyAlignment="1">
      <alignment vertical="center"/>
    </xf>
    <xf numFmtId="164" fontId="22" fillId="0" borderId="58" xfId="0" applyNumberFormat="1" applyFont="1" applyFill="1" applyBorder="1" applyAlignment="1">
      <alignment vertical="center"/>
    </xf>
    <xf numFmtId="164" fontId="23" fillId="0" borderId="60" xfId="0" applyNumberFormat="1" applyFont="1" applyFill="1" applyBorder="1" applyAlignment="1">
      <alignment vertical="center"/>
    </xf>
    <xf numFmtId="164" fontId="22" fillId="36" borderId="61" xfId="0" applyNumberFormat="1" applyFont="1" applyFill="1" applyBorder="1" applyAlignment="1">
      <alignment vertical="center"/>
    </xf>
    <xf numFmtId="164" fontId="22" fillId="0" borderId="60" xfId="0" applyNumberFormat="1" applyFont="1" applyFill="1" applyBorder="1" applyAlignment="1">
      <alignment vertical="center"/>
    </xf>
    <xf numFmtId="164" fontId="11" fillId="36" borderId="18" xfId="0" applyNumberFormat="1" applyFont="1" applyFill="1" applyBorder="1" applyAlignment="1">
      <alignment vertical="center"/>
    </xf>
    <xf numFmtId="164" fontId="11" fillId="36" borderId="27" xfId="0" applyNumberFormat="1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36" borderId="18" xfId="0" applyFont="1" applyFill="1" applyBorder="1" applyAlignment="1">
      <alignment horizontal="center" vertical="center" wrapText="1"/>
    </xf>
    <xf numFmtId="0" fontId="19" fillId="36" borderId="12" xfId="0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19" fillId="0" borderId="64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65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wrapText="1"/>
    </xf>
    <xf numFmtId="0" fontId="19" fillId="0" borderId="49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ки полей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Элементы осе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18"/>
  <sheetViews>
    <sheetView tabSelected="1" zoomScale="75" zoomScaleNormal="75" zoomScaleSheetLayoutView="75" zoomScalePageLayoutView="0" workbookViewId="0" topLeftCell="A1">
      <selection activeCell="F67" sqref="F67"/>
    </sheetView>
  </sheetViews>
  <sheetFormatPr defaultColWidth="9.00390625" defaultRowHeight="12.75"/>
  <cols>
    <col min="1" max="1" width="23.875" style="21" customWidth="1"/>
    <col min="2" max="2" width="60.375" style="4" customWidth="1"/>
    <col min="3" max="3" width="15.25390625" style="1" customWidth="1"/>
    <col min="4" max="4" width="18.25390625" style="1" customWidth="1"/>
    <col min="5" max="5" width="4.00390625" style="7" hidden="1" customWidth="1"/>
    <col min="6" max="6" width="17.375" style="1" customWidth="1"/>
    <col min="7" max="7" width="0.74609375" style="1" hidden="1" customWidth="1"/>
    <col min="8" max="8" width="10.625" style="1" customWidth="1"/>
    <col min="9" max="9" width="10.875" style="1" customWidth="1"/>
    <col min="10" max="10" width="15.25390625" style="1" customWidth="1"/>
    <col min="11" max="11" width="16.25390625" style="1" customWidth="1"/>
    <col min="12" max="12" width="14.875" style="1" customWidth="1"/>
    <col min="13" max="13" width="15.125" style="1" customWidth="1"/>
    <col min="14" max="14" width="11.875" style="1" customWidth="1"/>
    <col min="15" max="15" width="10.75390625" style="1" customWidth="1"/>
    <col min="16" max="16" width="14.25390625" style="1" customWidth="1"/>
    <col min="17" max="17" width="17.25390625" style="1" customWidth="1"/>
    <col min="18" max="18" width="16.625" style="1" customWidth="1"/>
    <col min="19" max="19" width="12.25390625" style="1" hidden="1" customWidth="1"/>
    <col min="20" max="20" width="17.625" style="1" customWidth="1"/>
    <col min="21" max="21" width="12.125" style="1" hidden="1" customWidth="1"/>
    <col min="22" max="22" width="10.25390625" style="1" customWidth="1"/>
    <col min="23" max="23" width="12.00390625" style="1" customWidth="1"/>
    <col min="24" max="24" width="9.375" style="1" customWidth="1"/>
    <col min="25" max="25" width="8.125" style="1" customWidth="1"/>
    <col min="26" max="26" width="9.00390625" style="1" hidden="1" customWidth="1"/>
    <col min="27" max="27" width="9.125" style="1" hidden="1" customWidth="1"/>
    <col min="28" max="16384" width="9.125" style="1" customWidth="1"/>
  </cols>
  <sheetData>
    <row r="1" spans="1:45" s="177" customFormat="1" ht="19.5" customHeight="1">
      <c r="A1" s="174" t="s">
        <v>67</v>
      </c>
      <c r="B1" s="175" t="s">
        <v>133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4"/>
      <c r="U1" s="174"/>
      <c r="V1" s="174"/>
      <c r="W1" s="174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</row>
    <row r="2" spans="2:45" ht="15" customHeight="1" thickBot="1">
      <c r="B2" s="13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23" s="16" customFormat="1" ht="21.75" customHeight="1" thickBot="1">
      <c r="A3" s="220" t="s">
        <v>0</v>
      </c>
      <c r="B3" s="222" t="s">
        <v>1</v>
      </c>
      <c r="C3" s="224" t="s">
        <v>61</v>
      </c>
      <c r="D3" s="225"/>
      <c r="E3" s="225"/>
      <c r="F3" s="225"/>
      <c r="G3" s="225"/>
      <c r="H3" s="225"/>
      <c r="I3" s="226"/>
      <c r="J3" s="213" t="s">
        <v>62</v>
      </c>
      <c r="K3" s="214"/>
      <c r="L3" s="214"/>
      <c r="M3" s="214"/>
      <c r="N3" s="214"/>
      <c r="O3" s="214"/>
      <c r="P3" s="215"/>
      <c r="Q3" s="216" t="s">
        <v>2</v>
      </c>
      <c r="R3" s="217"/>
      <c r="S3" s="217"/>
      <c r="T3" s="217"/>
      <c r="U3" s="217"/>
      <c r="V3" s="217"/>
      <c r="W3" s="218"/>
    </row>
    <row r="4" spans="1:23" s="2" customFormat="1" ht="82.5" customHeight="1" thickBot="1">
      <c r="A4" s="221"/>
      <c r="B4" s="223"/>
      <c r="C4" s="56" t="s">
        <v>134</v>
      </c>
      <c r="D4" s="184" t="s">
        <v>125</v>
      </c>
      <c r="E4" s="51" t="s">
        <v>107</v>
      </c>
      <c r="F4" s="192" t="s">
        <v>138</v>
      </c>
      <c r="G4" s="49" t="s">
        <v>108</v>
      </c>
      <c r="H4" s="50" t="s">
        <v>131</v>
      </c>
      <c r="I4" s="52" t="s">
        <v>126</v>
      </c>
      <c r="J4" s="211" t="str">
        <f aca="true" t="shared" si="0" ref="J4:W4">C4</f>
        <v>факт за  январь-октябрь 2013г </v>
      </c>
      <c r="K4" s="210" t="str">
        <f t="shared" si="0"/>
        <v>план на 2014г</v>
      </c>
      <c r="L4" s="212" t="s">
        <v>135</v>
      </c>
      <c r="M4" s="192" t="s">
        <v>137</v>
      </c>
      <c r="N4" s="53" t="s">
        <v>136</v>
      </c>
      <c r="O4" s="54" t="str">
        <f t="shared" si="0"/>
        <v>% исп. плана на 2014г</v>
      </c>
      <c r="P4" s="55" t="str">
        <f t="shared" si="0"/>
        <v>темпы роста к соотв. периоду 2013г</v>
      </c>
      <c r="Q4" s="49" t="str">
        <f t="shared" si="0"/>
        <v>факт за  январь-октябрь 2013г </v>
      </c>
      <c r="R4" s="49" t="str">
        <f t="shared" si="0"/>
        <v>план на 2014г</v>
      </c>
      <c r="S4" s="56" t="str">
        <f t="shared" si="0"/>
        <v>план на январь-октябрь 2014г</v>
      </c>
      <c r="T4" s="57" t="str">
        <f>M4</f>
        <v>факт за январь-октябрь 2014г </v>
      </c>
      <c r="U4" s="56" t="str">
        <f t="shared" si="0"/>
        <v>% исп.  плана за 10 мес 2014г</v>
      </c>
      <c r="V4" s="56" t="str">
        <f t="shared" si="0"/>
        <v>% исп. плана на 2014г</v>
      </c>
      <c r="W4" s="58" t="str">
        <f t="shared" si="0"/>
        <v>темпы роста к соотв. периоду 2013г</v>
      </c>
    </row>
    <row r="5" spans="1:23" s="2" customFormat="1" ht="20.25" customHeight="1" thickBot="1">
      <c r="A5" s="22"/>
      <c r="B5" s="42" t="s">
        <v>99</v>
      </c>
      <c r="C5" s="17">
        <f>C6+C7+C9+C11+C12+C13+C16+C17+C18+C19+C20+C23+C24+C25+C28</f>
        <v>830872.1869999999</v>
      </c>
      <c r="D5" s="17">
        <f>D6+D7+D9+D11+D12+D13+D16+D17+D18+D19+D20+D23+D24+D25+D28</f>
        <v>1139044</v>
      </c>
      <c r="E5" s="78">
        <f>E6+E7+E9+E11+E12+E13+E16+E17+E18+E19+E20+E23+E24+E25+E28</f>
        <v>0</v>
      </c>
      <c r="F5" s="82">
        <f>F6+F7+F9+F11+F12+F13+F16+F17+F18+F19+F20+F23+F24+F25+F28</f>
        <v>952601.1399999998</v>
      </c>
      <c r="G5" s="79" t="e">
        <f aca="true" t="shared" si="1" ref="G5:G64">F5/E5*100</f>
        <v>#DIV/0!</v>
      </c>
      <c r="H5" s="80">
        <f aca="true" t="shared" si="2" ref="H5:H64">F5/D5*100</f>
        <v>83.63163670586911</v>
      </c>
      <c r="I5" s="81">
        <f>F5/C5*100</f>
        <v>114.65074350839954</v>
      </c>
      <c r="J5" s="78">
        <f>J6+J7+J9+J11+J12+J13+J16+J17+J18+J19+J20+J23+J24+J25+J28+J14</f>
        <v>666526.6000000001</v>
      </c>
      <c r="K5" s="78">
        <f>K6+K7+K9+K10+K11+K12+K13+K14+K16+K17+K18+K19+K20+K23+K24+K25+K28</f>
        <v>821068.8999999999</v>
      </c>
      <c r="L5" s="78">
        <f>L6+L7+L9+L10+L11+L12+L13+L14+L16+L17+L18+L19+L20+L23+L24+L25+L28</f>
        <v>634285.3000000002</v>
      </c>
      <c r="M5" s="82">
        <f>M6+M7+M9+M10+M11+M12+M13+M14+M16+M17+M18+M19+M20+M23+M24+M25+M28</f>
        <v>654450.8796</v>
      </c>
      <c r="N5" s="83">
        <f aca="true" t="shared" si="3" ref="N5:N39">M5/L5*100</f>
        <v>103.17926012158878</v>
      </c>
      <c r="O5" s="80">
        <f>M5/K5*100</f>
        <v>79.70718165065077</v>
      </c>
      <c r="P5" s="84">
        <f>M5/J5*100</f>
        <v>98.18826129369779</v>
      </c>
      <c r="Q5" s="85">
        <f>Q6+Q7+Q9+Q11+Q12+Q13+Q14+Q16+Q17+Q18+Q19+Q20+Q23+Q24+Q25+Q28</f>
        <v>1497398.7870000002</v>
      </c>
      <c r="R5" s="18">
        <f>R6+R7+R9+R10+R11+R12+R13+R14+R16+R17+R18+R19+R20+R23+R24+R25+R28</f>
        <v>1960112.9</v>
      </c>
      <c r="S5" s="18">
        <f>S6+S7+S9+S10+S11+S12+S13+S14+S16+S17+S18+S19+S20+S23+S24+S25+S28</f>
        <v>605912.1</v>
      </c>
      <c r="T5" s="18">
        <f>T6+T7+T9+T10+T11+T12+T13+T14+T16+T17+T18+T19+T20+T23+T24+T25+T28</f>
        <v>1607052.0196</v>
      </c>
      <c r="U5" s="79">
        <f>T5/S5*100</f>
        <v>265.22857351751185</v>
      </c>
      <c r="V5" s="80">
        <f>T5/R5*100</f>
        <v>81.98772731917636</v>
      </c>
      <c r="W5" s="84">
        <f>T5/Q5*100</f>
        <v>107.32291448022922</v>
      </c>
    </row>
    <row r="6" spans="1:25" ht="20.25">
      <c r="A6" s="23" t="s">
        <v>3</v>
      </c>
      <c r="B6" s="38" t="s">
        <v>4</v>
      </c>
      <c r="C6" s="86">
        <v>76834.4</v>
      </c>
      <c r="D6" s="73">
        <v>110000</v>
      </c>
      <c r="E6" s="73"/>
      <c r="F6" s="65">
        <v>118698.146</v>
      </c>
      <c r="G6" s="87" t="e">
        <f t="shared" si="1"/>
        <v>#DIV/0!</v>
      </c>
      <c r="H6" s="73">
        <f t="shared" si="2"/>
        <v>107.90740545454544</v>
      </c>
      <c r="I6" s="68">
        <f>F6/C6*100</f>
        <v>154.48568089293337</v>
      </c>
      <c r="J6" s="76">
        <v>4043.9</v>
      </c>
      <c r="K6" s="88">
        <v>5412.3</v>
      </c>
      <c r="L6" s="166">
        <v>3950</v>
      </c>
      <c r="M6" s="194">
        <v>6247.27093</v>
      </c>
      <c r="N6" s="72">
        <f t="shared" si="3"/>
        <v>158.15875772151898</v>
      </c>
      <c r="O6" s="73">
        <f>M6/K6*100</f>
        <v>115.42728470336085</v>
      </c>
      <c r="P6" s="68">
        <f>M6/J6*100</f>
        <v>154.48628625831498</v>
      </c>
      <c r="Q6" s="76">
        <f>C6+J6</f>
        <v>80878.29999999999</v>
      </c>
      <c r="R6" s="73">
        <f>D6+K6</f>
        <v>115412.3</v>
      </c>
      <c r="S6" s="89">
        <f>E6+L6</f>
        <v>3950</v>
      </c>
      <c r="T6" s="65">
        <f>F6+M6</f>
        <v>124945.41692999999</v>
      </c>
      <c r="U6" s="90">
        <f>T6/S6*100</f>
        <v>3163.1751121518982</v>
      </c>
      <c r="V6" s="91">
        <f>T6/R6*100</f>
        <v>108.26005281066229</v>
      </c>
      <c r="W6" s="92">
        <f>T6/Q6*100</f>
        <v>154.4857111610902</v>
      </c>
      <c r="Y6" s="14"/>
    </row>
    <row r="7" spans="1:25" ht="20.25">
      <c r="A7" s="24" t="s">
        <v>5</v>
      </c>
      <c r="B7" s="39" t="s">
        <v>6</v>
      </c>
      <c r="C7" s="72">
        <v>364971.61</v>
      </c>
      <c r="D7" s="63">
        <v>615903</v>
      </c>
      <c r="E7" s="73"/>
      <c r="F7" s="65">
        <v>445311.788</v>
      </c>
      <c r="G7" s="87" t="e">
        <f t="shared" si="1"/>
        <v>#DIV/0!</v>
      </c>
      <c r="H7" s="73">
        <f t="shared" si="2"/>
        <v>72.30225993378826</v>
      </c>
      <c r="I7" s="68">
        <f aca="true" t="shared" si="4" ref="I7:I64">F7/C7*100</f>
        <v>122.01271983867458</v>
      </c>
      <c r="J7" s="74">
        <v>463063.8</v>
      </c>
      <c r="K7" s="70">
        <f>553967.2+220+200</f>
        <v>554387.2</v>
      </c>
      <c r="L7" s="167">
        <v>412687.1</v>
      </c>
      <c r="M7" s="187">
        <v>418492.97503</v>
      </c>
      <c r="N7" s="72">
        <f t="shared" si="3"/>
        <v>101.40684674417979</v>
      </c>
      <c r="O7" s="73">
        <f aca="true" t="shared" si="5" ref="O7:O64">M7/K7*100</f>
        <v>75.48748871366439</v>
      </c>
      <c r="P7" s="68">
        <f aca="true" t="shared" si="6" ref="P7:P64">M7/J7*100</f>
        <v>90.37479825242222</v>
      </c>
      <c r="Q7" s="74">
        <f aca="true" t="shared" si="7" ref="Q7:T65">C7+J7</f>
        <v>828035.4099999999</v>
      </c>
      <c r="R7" s="19">
        <f>D7+K7</f>
        <v>1170290.2</v>
      </c>
      <c r="S7" s="64">
        <f t="shared" si="7"/>
        <v>412687.1</v>
      </c>
      <c r="T7" s="75">
        <f t="shared" si="7"/>
        <v>863804.76303</v>
      </c>
      <c r="U7" s="76">
        <f aca="true" t="shared" si="8" ref="U7:U64">T7/S7*100</f>
        <v>209.31227630570476</v>
      </c>
      <c r="V7" s="73">
        <f aca="true" t="shared" si="9" ref="V7:V63">T7/R7*100</f>
        <v>73.8111592346924</v>
      </c>
      <c r="W7" s="68">
        <f aca="true" t="shared" si="10" ref="W7:W65">T7/Q7*100</f>
        <v>104.31978543405532</v>
      </c>
      <c r="Y7" s="14"/>
    </row>
    <row r="8" spans="1:25" s="15" customFormat="1" ht="20.25">
      <c r="A8" s="178" t="s">
        <v>128</v>
      </c>
      <c r="B8" s="179" t="s">
        <v>129</v>
      </c>
      <c r="C8" s="100">
        <f>C9+C10</f>
        <v>65012.229</v>
      </c>
      <c r="D8" s="100">
        <f>D9+D10</f>
        <v>86520</v>
      </c>
      <c r="E8" s="100">
        <f>E9+E10</f>
        <v>0</v>
      </c>
      <c r="F8" s="65">
        <f>F9+F10</f>
        <v>61061.26</v>
      </c>
      <c r="G8" s="97"/>
      <c r="H8" s="98">
        <f>F8/D8*100</f>
        <v>70.57473416551086</v>
      </c>
      <c r="I8" s="99">
        <f>F8/C8*100</f>
        <v>93.9227295221642</v>
      </c>
      <c r="J8" s="100">
        <f>J9+J10</f>
        <v>0</v>
      </c>
      <c r="K8" s="100">
        <f>K9+K10</f>
        <v>35114.5</v>
      </c>
      <c r="L8" s="185">
        <f>L9+L10</f>
        <v>28373.2</v>
      </c>
      <c r="M8" s="190">
        <f>M9+M10</f>
        <v>23366.26984</v>
      </c>
      <c r="N8" s="100">
        <f>M8/L8*100</f>
        <v>82.3533117166904</v>
      </c>
      <c r="O8" s="98">
        <f>M8/K8*100</f>
        <v>66.54308003816087</v>
      </c>
      <c r="P8" s="99"/>
      <c r="Q8" s="100">
        <f>Q9+Q10</f>
        <v>65012.229</v>
      </c>
      <c r="R8" s="100">
        <f>R9+R10</f>
        <v>121634.5</v>
      </c>
      <c r="S8" s="100">
        <f>S9+S10</f>
        <v>0</v>
      </c>
      <c r="T8" s="180">
        <f>T9+T10</f>
        <v>84427.52984</v>
      </c>
      <c r="U8" s="103"/>
      <c r="V8" s="98">
        <f>T8/R8*100</f>
        <v>69.4108413649088</v>
      </c>
      <c r="W8" s="99">
        <f>T8/Q8*100</f>
        <v>129.8640750188707</v>
      </c>
      <c r="Y8" s="181"/>
    </row>
    <row r="9" spans="1:23" ht="20.25">
      <c r="A9" s="25" t="s">
        <v>106</v>
      </c>
      <c r="B9" s="39" t="s">
        <v>70</v>
      </c>
      <c r="C9" s="72">
        <v>65012.229</v>
      </c>
      <c r="D9" s="63">
        <v>86520</v>
      </c>
      <c r="E9" s="73"/>
      <c r="F9" s="65">
        <v>61061.26</v>
      </c>
      <c r="G9" s="87" t="e">
        <f t="shared" si="1"/>
        <v>#DIV/0!</v>
      </c>
      <c r="H9" s="73">
        <f t="shared" si="2"/>
        <v>70.57473416551086</v>
      </c>
      <c r="I9" s="68">
        <f t="shared" si="4"/>
        <v>93.9227295221642</v>
      </c>
      <c r="J9" s="74"/>
      <c r="K9" s="70"/>
      <c r="L9" s="167"/>
      <c r="M9" s="191"/>
      <c r="N9" s="87" t="e">
        <f t="shared" si="3"/>
        <v>#DIV/0!</v>
      </c>
      <c r="O9" s="67" t="e">
        <f t="shared" si="5"/>
        <v>#DIV/0!</v>
      </c>
      <c r="P9" s="77" t="e">
        <f t="shared" si="6"/>
        <v>#DIV/0!</v>
      </c>
      <c r="Q9" s="74">
        <f t="shared" si="7"/>
        <v>65012.229</v>
      </c>
      <c r="R9" s="63">
        <f>D9+K9</f>
        <v>86520</v>
      </c>
      <c r="S9" s="64">
        <f>E9+L9</f>
        <v>0</v>
      </c>
      <c r="T9" s="75">
        <f>F9+M9</f>
        <v>61061.26</v>
      </c>
      <c r="U9" s="93" t="e">
        <f>T9/S9*100</f>
        <v>#DIV/0!</v>
      </c>
      <c r="V9" s="73">
        <f>T9/R9*100</f>
        <v>70.57473416551086</v>
      </c>
      <c r="W9" s="68">
        <f t="shared" si="10"/>
        <v>93.9227295221642</v>
      </c>
    </row>
    <row r="10" spans="1:23" ht="29.25" customHeight="1">
      <c r="A10" s="25" t="s">
        <v>127</v>
      </c>
      <c r="B10" s="39" t="s">
        <v>130</v>
      </c>
      <c r="C10" s="72"/>
      <c r="D10" s="63"/>
      <c r="E10" s="73"/>
      <c r="F10" s="65"/>
      <c r="G10" s="87"/>
      <c r="H10" s="73"/>
      <c r="I10" s="68"/>
      <c r="J10" s="74"/>
      <c r="K10" s="70">
        <v>35114.5</v>
      </c>
      <c r="L10" s="167">
        <v>28373.2</v>
      </c>
      <c r="M10" s="187">
        <v>23366.26984</v>
      </c>
      <c r="N10" s="72">
        <f>M10/L10*100</f>
        <v>82.3533117166904</v>
      </c>
      <c r="O10" s="73">
        <f>M10/K10*100</f>
        <v>66.54308003816087</v>
      </c>
      <c r="P10" s="77" t="e">
        <f>M10/J10*100</f>
        <v>#DIV/0!</v>
      </c>
      <c r="Q10" s="74"/>
      <c r="R10" s="63">
        <f>D10+K10</f>
        <v>35114.5</v>
      </c>
      <c r="S10" s="64"/>
      <c r="T10" s="75">
        <f>F10+M10</f>
        <v>23366.26984</v>
      </c>
      <c r="U10" s="93"/>
      <c r="V10" s="73">
        <f>T10/R10*100</f>
        <v>66.54308003816087</v>
      </c>
      <c r="W10" s="77" t="e">
        <f>T10/Q10*100</f>
        <v>#DIV/0!</v>
      </c>
    </row>
    <row r="11" spans="1:23" ht="33" customHeight="1">
      <c r="A11" s="24" t="s">
        <v>7</v>
      </c>
      <c r="B11" s="39" t="s">
        <v>8</v>
      </c>
      <c r="C11" s="86">
        <v>131262.35</v>
      </c>
      <c r="D11" s="63">
        <v>132292</v>
      </c>
      <c r="E11" s="73"/>
      <c r="F11" s="65">
        <v>138506.205</v>
      </c>
      <c r="G11" s="87" t="e">
        <f t="shared" si="1"/>
        <v>#DIV/0!</v>
      </c>
      <c r="H11" s="73">
        <f t="shared" si="2"/>
        <v>104.69733997520636</v>
      </c>
      <c r="I11" s="68">
        <f t="shared" si="4"/>
        <v>105.5186083442815</v>
      </c>
      <c r="J11" s="74"/>
      <c r="K11" s="70"/>
      <c r="L11" s="167"/>
      <c r="M11" s="191"/>
      <c r="N11" s="87" t="e">
        <f t="shared" si="3"/>
        <v>#DIV/0!</v>
      </c>
      <c r="O11" s="67" t="e">
        <f t="shared" si="5"/>
        <v>#DIV/0!</v>
      </c>
      <c r="P11" s="77" t="e">
        <f t="shared" si="6"/>
        <v>#DIV/0!</v>
      </c>
      <c r="Q11" s="74">
        <f t="shared" si="7"/>
        <v>131262.35</v>
      </c>
      <c r="R11" s="63">
        <f>D11+K11</f>
        <v>132292</v>
      </c>
      <c r="S11" s="64">
        <f t="shared" si="7"/>
        <v>0</v>
      </c>
      <c r="T11" s="75">
        <f t="shared" si="7"/>
        <v>138506.205</v>
      </c>
      <c r="U11" s="93" t="e">
        <f t="shared" si="8"/>
        <v>#DIV/0!</v>
      </c>
      <c r="V11" s="73">
        <f t="shared" si="9"/>
        <v>104.69733997520636</v>
      </c>
      <c r="W11" s="68">
        <f t="shared" si="10"/>
        <v>105.5186083442815</v>
      </c>
    </row>
    <row r="12" spans="1:23" ht="20.25">
      <c r="A12" s="24" t="s">
        <v>9</v>
      </c>
      <c r="B12" s="39" t="s">
        <v>10</v>
      </c>
      <c r="C12" s="86"/>
      <c r="D12" s="63"/>
      <c r="E12" s="70"/>
      <c r="F12" s="65"/>
      <c r="G12" s="87" t="e">
        <f t="shared" si="1"/>
        <v>#DIV/0!</v>
      </c>
      <c r="H12" s="67" t="e">
        <f t="shared" si="2"/>
        <v>#DIV/0!</v>
      </c>
      <c r="I12" s="77" t="e">
        <f t="shared" si="4"/>
        <v>#DIV/0!</v>
      </c>
      <c r="J12" s="74">
        <v>80074.7</v>
      </c>
      <c r="K12" s="70">
        <v>92450</v>
      </c>
      <c r="L12" s="167">
        <v>84500</v>
      </c>
      <c r="M12" s="187">
        <v>92133.81882</v>
      </c>
      <c r="N12" s="72">
        <f t="shared" si="3"/>
        <v>109.03410511242603</v>
      </c>
      <c r="O12" s="73">
        <f t="shared" si="5"/>
        <v>99.65799764196863</v>
      </c>
      <c r="P12" s="68">
        <f t="shared" si="6"/>
        <v>115.05983640275892</v>
      </c>
      <c r="Q12" s="74">
        <f t="shared" si="7"/>
        <v>80074.7</v>
      </c>
      <c r="R12" s="63">
        <f t="shared" si="7"/>
        <v>92450</v>
      </c>
      <c r="S12" s="64">
        <f t="shared" si="7"/>
        <v>84500</v>
      </c>
      <c r="T12" s="75">
        <f t="shared" si="7"/>
        <v>92133.81882</v>
      </c>
      <c r="U12" s="76">
        <f t="shared" si="8"/>
        <v>109.03410511242603</v>
      </c>
      <c r="V12" s="73">
        <f t="shared" si="9"/>
        <v>99.65799764196863</v>
      </c>
      <c r="W12" s="68">
        <f t="shared" si="10"/>
        <v>115.05983640275892</v>
      </c>
    </row>
    <row r="13" spans="1:23" ht="20.25">
      <c r="A13" s="24" t="s">
        <v>11</v>
      </c>
      <c r="B13" s="39" t="s">
        <v>12</v>
      </c>
      <c r="C13" s="86"/>
      <c r="D13" s="63"/>
      <c r="E13" s="70"/>
      <c r="F13" s="65"/>
      <c r="G13" s="87" t="e">
        <f t="shared" si="1"/>
        <v>#DIV/0!</v>
      </c>
      <c r="H13" s="67" t="e">
        <f t="shared" si="2"/>
        <v>#DIV/0!</v>
      </c>
      <c r="I13" s="77" t="e">
        <f t="shared" si="4"/>
        <v>#DIV/0!</v>
      </c>
      <c r="J13" s="74">
        <v>9232.8</v>
      </c>
      <c r="K13" s="70">
        <f>10081.2+200</f>
        <v>10281.2</v>
      </c>
      <c r="L13" s="167">
        <v>9483.4</v>
      </c>
      <c r="M13" s="187">
        <v>7213.94549</v>
      </c>
      <c r="N13" s="72">
        <f t="shared" si="3"/>
        <v>76.06918921483856</v>
      </c>
      <c r="O13" s="73">
        <f t="shared" si="5"/>
        <v>70.16637639575146</v>
      </c>
      <c r="P13" s="68">
        <f t="shared" si="6"/>
        <v>78.13388668659562</v>
      </c>
      <c r="Q13" s="74">
        <f t="shared" si="7"/>
        <v>9232.8</v>
      </c>
      <c r="R13" s="63">
        <f t="shared" si="7"/>
        <v>10281.2</v>
      </c>
      <c r="S13" s="64">
        <f t="shared" si="7"/>
        <v>9483.4</v>
      </c>
      <c r="T13" s="75">
        <f t="shared" si="7"/>
        <v>7213.94549</v>
      </c>
      <c r="U13" s="76">
        <f t="shared" si="8"/>
        <v>76.06918921483856</v>
      </c>
      <c r="V13" s="73">
        <f t="shared" si="9"/>
        <v>70.16637639575146</v>
      </c>
      <c r="W13" s="68">
        <f t="shared" si="10"/>
        <v>78.13388668659562</v>
      </c>
    </row>
    <row r="14" spans="1:23" ht="33.75" customHeight="1">
      <c r="A14" s="24" t="s">
        <v>117</v>
      </c>
      <c r="B14" s="39" t="s">
        <v>118</v>
      </c>
      <c r="C14" s="86"/>
      <c r="D14" s="63"/>
      <c r="E14" s="94"/>
      <c r="F14" s="65"/>
      <c r="G14" s="87"/>
      <c r="H14" s="67"/>
      <c r="I14" s="77"/>
      <c r="J14" s="69">
        <v>83.7</v>
      </c>
      <c r="K14" s="70">
        <v>137</v>
      </c>
      <c r="L14" s="167">
        <v>82</v>
      </c>
      <c r="M14" s="187">
        <v>119.9</v>
      </c>
      <c r="N14" s="72"/>
      <c r="O14" s="73">
        <f t="shared" si="5"/>
        <v>87.51824817518249</v>
      </c>
      <c r="P14" s="68"/>
      <c r="Q14" s="74">
        <f>C14+J14</f>
        <v>83.7</v>
      </c>
      <c r="R14" s="63">
        <f>D14+K14</f>
        <v>137</v>
      </c>
      <c r="S14" s="64">
        <f>E14+L14</f>
        <v>82</v>
      </c>
      <c r="T14" s="75">
        <f>F14+M14</f>
        <v>119.9</v>
      </c>
      <c r="U14" s="76">
        <f>T14/S14*100</f>
        <v>146.21951219512195</v>
      </c>
      <c r="V14" s="73">
        <f>T14/R14*100</f>
        <v>87.51824817518249</v>
      </c>
      <c r="W14" s="68">
        <f>T14/Q14*100</f>
        <v>143.24970131421745</v>
      </c>
    </row>
    <row r="15" spans="1:23" ht="20.25">
      <c r="A15" s="24" t="s">
        <v>13</v>
      </c>
      <c r="B15" s="40" t="s">
        <v>14</v>
      </c>
      <c r="C15" s="183">
        <f>SUM(C17:C20)</f>
        <v>185451.825</v>
      </c>
      <c r="D15" s="95">
        <f>SUM(D16:D20)</f>
        <v>187204</v>
      </c>
      <c r="E15" s="96">
        <f>SUM(E16:E20)</f>
        <v>0</v>
      </c>
      <c r="F15" s="65">
        <f>SUM(F16:F20)</f>
        <v>183596.832</v>
      </c>
      <c r="G15" s="97" t="e">
        <f t="shared" si="1"/>
        <v>#DIV/0!</v>
      </c>
      <c r="H15" s="98">
        <f t="shared" si="2"/>
        <v>98.07313518941902</v>
      </c>
      <c r="I15" s="99">
        <f t="shared" si="4"/>
        <v>98.99974400359768</v>
      </c>
      <c r="J15" s="95">
        <f>J16+J18+J20</f>
        <v>102420.55</v>
      </c>
      <c r="K15" s="95">
        <f>K16+K18+K20</f>
        <v>114048.7</v>
      </c>
      <c r="L15" s="168">
        <f>L16+L18+L20</f>
        <v>87876.6</v>
      </c>
      <c r="M15" s="190">
        <f>SUM(M16:M20)</f>
        <v>97247.54896999999</v>
      </c>
      <c r="N15" s="100">
        <f t="shared" si="3"/>
        <v>110.66375914634838</v>
      </c>
      <c r="O15" s="98">
        <f t="shared" si="5"/>
        <v>85.26844143773667</v>
      </c>
      <c r="P15" s="99">
        <f t="shared" si="6"/>
        <v>94.94925478334181</v>
      </c>
      <c r="Q15" s="101">
        <f t="shared" si="7"/>
        <v>287872.375</v>
      </c>
      <c r="R15" s="95">
        <f t="shared" si="7"/>
        <v>301252.7</v>
      </c>
      <c r="S15" s="102">
        <f t="shared" si="7"/>
        <v>87876.6</v>
      </c>
      <c r="T15" s="75">
        <f>SUM(T16:T20)</f>
        <v>280844.38097</v>
      </c>
      <c r="U15" s="103">
        <f t="shared" si="8"/>
        <v>319.589493642221</v>
      </c>
      <c r="V15" s="98">
        <f t="shared" si="9"/>
        <v>93.22551498127652</v>
      </c>
      <c r="W15" s="99">
        <f t="shared" si="10"/>
        <v>97.5586424261793</v>
      </c>
    </row>
    <row r="16" spans="1:23" ht="20.25">
      <c r="A16" s="26" t="s">
        <v>15</v>
      </c>
      <c r="B16" s="39" t="s">
        <v>16</v>
      </c>
      <c r="C16" s="86"/>
      <c r="D16" s="63"/>
      <c r="E16" s="70"/>
      <c r="F16" s="65"/>
      <c r="G16" s="87" t="e">
        <f t="shared" si="1"/>
        <v>#DIV/0!</v>
      </c>
      <c r="H16" s="67" t="e">
        <f t="shared" si="2"/>
        <v>#DIV/0!</v>
      </c>
      <c r="I16" s="77" t="e">
        <f t="shared" si="4"/>
        <v>#DIV/0!</v>
      </c>
      <c r="J16" s="74">
        <v>10678.5</v>
      </c>
      <c r="K16" s="70">
        <f>18577+160+50+50</f>
        <v>18837</v>
      </c>
      <c r="L16" s="167">
        <f>12435.3+100</f>
        <v>12535.3</v>
      </c>
      <c r="M16" s="187">
        <v>16830.52397</v>
      </c>
      <c r="N16" s="72">
        <f t="shared" si="3"/>
        <v>134.2650273228403</v>
      </c>
      <c r="O16" s="73">
        <f t="shared" si="5"/>
        <v>89.3482187715666</v>
      </c>
      <c r="P16" s="68">
        <f t="shared" si="6"/>
        <v>157.61131216931216</v>
      </c>
      <c r="Q16" s="74">
        <f>C16+J16</f>
        <v>10678.5</v>
      </c>
      <c r="R16" s="63">
        <f t="shared" si="7"/>
        <v>18837</v>
      </c>
      <c r="S16" s="64">
        <f t="shared" si="7"/>
        <v>12535.3</v>
      </c>
      <c r="T16" s="75">
        <f t="shared" si="7"/>
        <v>16830.52397</v>
      </c>
      <c r="U16" s="76">
        <f t="shared" si="8"/>
        <v>134.2650273228403</v>
      </c>
      <c r="V16" s="73">
        <f t="shared" si="9"/>
        <v>89.3482187715666</v>
      </c>
      <c r="W16" s="68">
        <f t="shared" si="10"/>
        <v>157.61131216931216</v>
      </c>
    </row>
    <row r="17" spans="1:23" ht="20.25">
      <c r="A17" s="24" t="s">
        <v>17</v>
      </c>
      <c r="B17" s="39" t="s">
        <v>18</v>
      </c>
      <c r="C17" s="86">
        <v>118373.465</v>
      </c>
      <c r="D17" s="63">
        <v>103000</v>
      </c>
      <c r="E17" s="73"/>
      <c r="F17" s="65">
        <v>113543.181</v>
      </c>
      <c r="G17" s="87" t="e">
        <f t="shared" si="1"/>
        <v>#DIV/0!</v>
      </c>
      <c r="H17" s="73">
        <f t="shared" si="2"/>
        <v>110.23609805825242</v>
      </c>
      <c r="I17" s="68">
        <f t="shared" si="4"/>
        <v>95.9194537390622</v>
      </c>
      <c r="J17" s="74"/>
      <c r="K17" s="70"/>
      <c r="L17" s="167"/>
      <c r="M17" s="191"/>
      <c r="N17" s="87" t="e">
        <f t="shared" si="3"/>
        <v>#DIV/0!</v>
      </c>
      <c r="O17" s="67" t="e">
        <f t="shared" si="5"/>
        <v>#DIV/0!</v>
      </c>
      <c r="P17" s="77" t="e">
        <f t="shared" si="6"/>
        <v>#DIV/0!</v>
      </c>
      <c r="Q17" s="74">
        <f t="shared" si="7"/>
        <v>118373.465</v>
      </c>
      <c r="R17" s="63">
        <f t="shared" si="7"/>
        <v>103000</v>
      </c>
      <c r="S17" s="64">
        <f t="shared" si="7"/>
        <v>0</v>
      </c>
      <c r="T17" s="75">
        <f t="shared" si="7"/>
        <v>113543.181</v>
      </c>
      <c r="U17" s="93" t="e">
        <f t="shared" si="8"/>
        <v>#DIV/0!</v>
      </c>
      <c r="V17" s="73">
        <f t="shared" si="9"/>
        <v>110.23609805825242</v>
      </c>
      <c r="W17" s="68">
        <f t="shared" si="10"/>
        <v>95.9194537390622</v>
      </c>
    </row>
    <row r="18" spans="1:23" ht="20.25">
      <c r="A18" s="24" t="s">
        <v>111</v>
      </c>
      <c r="B18" s="39" t="s">
        <v>112</v>
      </c>
      <c r="C18" s="86"/>
      <c r="D18" s="63"/>
      <c r="E18" s="63"/>
      <c r="F18" s="65"/>
      <c r="G18" s="87" t="e">
        <f t="shared" si="1"/>
        <v>#DIV/0!</v>
      </c>
      <c r="H18" s="67" t="e">
        <f t="shared" si="2"/>
        <v>#DIV/0!</v>
      </c>
      <c r="I18" s="77" t="e">
        <f t="shared" si="4"/>
        <v>#DIV/0!</v>
      </c>
      <c r="J18" s="74">
        <v>91742.05</v>
      </c>
      <c r="K18" s="64">
        <f>94911.7+300</f>
        <v>95211.7</v>
      </c>
      <c r="L18" s="169">
        <v>75341.3</v>
      </c>
      <c r="M18" s="187">
        <v>80417.025</v>
      </c>
      <c r="N18" s="72">
        <f>M18/L18*100</f>
        <v>106.73697560302251</v>
      </c>
      <c r="O18" s="73">
        <f>M18/K18*100</f>
        <v>84.46128469505322</v>
      </c>
      <c r="P18" s="68">
        <f>M18/J18*100</f>
        <v>87.6555788757718</v>
      </c>
      <c r="Q18" s="74">
        <f t="shared" si="7"/>
        <v>91742.05</v>
      </c>
      <c r="R18" s="63">
        <f t="shared" si="7"/>
        <v>95211.7</v>
      </c>
      <c r="S18" s="64">
        <f t="shared" si="7"/>
        <v>75341.3</v>
      </c>
      <c r="T18" s="75">
        <f t="shared" si="7"/>
        <v>80417.025</v>
      </c>
      <c r="U18" s="76">
        <f t="shared" si="8"/>
        <v>106.73697560302251</v>
      </c>
      <c r="V18" s="73">
        <f t="shared" si="9"/>
        <v>84.46128469505322</v>
      </c>
      <c r="W18" s="68">
        <f t="shared" si="10"/>
        <v>87.6555788757718</v>
      </c>
    </row>
    <row r="19" spans="1:23" ht="20.25">
      <c r="A19" s="24" t="s">
        <v>21</v>
      </c>
      <c r="B19" s="39" t="s">
        <v>22</v>
      </c>
      <c r="C19" s="86">
        <v>539</v>
      </c>
      <c r="D19" s="63"/>
      <c r="E19" s="73"/>
      <c r="F19" s="65">
        <v>556.5</v>
      </c>
      <c r="G19" s="87" t="e">
        <f t="shared" si="1"/>
        <v>#DIV/0!</v>
      </c>
      <c r="H19" s="67" t="e">
        <f t="shared" si="2"/>
        <v>#DIV/0!</v>
      </c>
      <c r="I19" s="68">
        <f t="shared" si="4"/>
        <v>103.24675324675326</v>
      </c>
      <c r="J19" s="74"/>
      <c r="K19" s="70"/>
      <c r="L19" s="167"/>
      <c r="M19" s="191"/>
      <c r="N19" s="87" t="e">
        <f t="shared" si="3"/>
        <v>#DIV/0!</v>
      </c>
      <c r="O19" s="67" t="e">
        <f t="shared" si="5"/>
        <v>#DIV/0!</v>
      </c>
      <c r="P19" s="77" t="e">
        <f t="shared" si="6"/>
        <v>#DIV/0!</v>
      </c>
      <c r="Q19" s="74">
        <f t="shared" si="7"/>
        <v>539</v>
      </c>
      <c r="R19" s="63">
        <f t="shared" si="7"/>
        <v>0</v>
      </c>
      <c r="S19" s="64">
        <f t="shared" si="7"/>
        <v>0</v>
      </c>
      <c r="T19" s="75">
        <f t="shared" si="7"/>
        <v>556.5</v>
      </c>
      <c r="U19" s="93" t="e">
        <f t="shared" si="8"/>
        <v>#DIV/0!</v>
      </c>
      <c r="V19" s="67" t="e">
        <f t="shared" si="9"/>
        <v>#DIV/0!</v>
      </c>
      <c r="W19" s="68">
        <f t="shared" si="10"/>
        <v>103.24675324675326</v>
      </c>
    </row>
    <row r="20" spans="1:23" ht="16.5" customHeight="1">
      <c r="A20" s="24" t="s">
        <v>19</v>
      </c>
      <c r="B20" s="41" t="s">
        <v>20</v>
      </c>
      <c r="C20" s="104">
        <f>C21+C22</f>
        <v>66539.36</v>
      </c>
      <c r="D20" s="95">
        <f>SUM(D21:D22)</f>
        <v>84204</v>
      </c>
      <c r="E20" s="95"/>
      <c r="F20" s="65">
        <f>F21+F22</f>
        <v>69497.151</v>
      </c>
      <c r="G20" s="97" t="e">
        <f>F20/E20*100</f>
        <v>#DIV/0!</v>
      </c>
      <c r="H20" s="98">
        <f>F20/D20*100</f>
        <v>82.53426321789938</v>
      </c>
      <c r="I20" s="99">
        <f>F20/C20*100</f>
        <v>104.44517500619182</v>
      </c>
      <c r="J20" s="74"/>
      <c r="K20" s="64"/>
      <c r="L20" s="169"/>
      <c r="M20" s="190"/>
      <c r="N20" s="87" t="e">
        <f t="shared" si="3"/>
        <v>#DIV/0!</v>
      </c>
      <c r="O20" s="67" t="e">
        <f t="shared" si="5"/>
        <v>#DIV/0!</v>
      </c>
      <c r="P20" s="77" t="e">
        <f t="shared" si="6"/>
        <v>#DIV/0!</v>
      </c>
      <c r="Q20" s="74">
        <f t="shared" si="7"/>
        <v>66539.36</v>
      </c>
      <c r="R20" s="63">
        <f t="shared" si="7"/>
        <v>84204</v>
      </c>
      <c r="S20" s="64">
        <f t="shared" si="7"/>
        <v>0</v>
      </c>
      <c r="T20" s="75">
        <f t="shared" si="7"/>
        <v>69497.151</v>
      </c>
      <c r="U20" s="76" t="e">
        <f t="shared" si="8"/>
        <v>#DIV/0!</v>
      </c>
      <c r="V20" s="73">
        <f t="shared" si="9"/>
        <v>82.53426321789938</v>
      </c>
      <c r="W20" s="68">
        <f t="shared" si="10"/>
        <v>104.44517500619182</v>
      </c>
    </row>
    <row r="21" spans="1:23" ht="20.25">
      <c r="A21" s="24" t="s">
        <v>114</v>
      </c>
      <c r="B21" s="39" t="s">
        <v>113</v>
      </c>
      <c r="C21" s="86">
        <v>14051.54</v>
      </c>
      <c r="D21" s="63">
        <v>18053</v>
      </c>
      <c r="E21" s="70"/>
      <c r="F21" s="65">
        <v>13012.603</v>
      </c>
      <c r="G21" s="87" t="e">
        <f t="shared" si="1"/>
        <v>#DIV/0!</v>
      </c>
      <c r="H21" s="73">
        <f t="shared" si="2"/>
        <v>72.08000332354733</v>
      </c>
      <c r="I21" s="68">
        <f t="shared" si="4"/>
        <v>92.6062410241155</v>
      </c>
      <c r="J21" s="74"/>
      <c r="K21" s="70"/>
      <c r="L21" s="167"/>
      <c r="M21" s="190"/>
      <c r="N21" s="87" t="e">
        <f t="shared" si="3"/>
        <v>#DIV/0!</v>
      </c>
      <c r="O21" s="67" t="e">
        <f t="shared" si="5"/>
        <v>#DIV/0!</v>
      </c>
      <c r="P21" s="77" t="e">
        <f t="shared" si="6"/>
        <v>#DIV/0!</v>
      </c>
      <c r="Q21" s="74">
        <f t="shared" si="7"/>
        <v>14051.54</v>
      </c>
      <c r="R21" s="63">
        <f t="shared" si="7"/>
        <v>18053</v>
      </c>
      <c r="S21" s="64">
        <f t="shared" si="7"/>
        <v>0</v>
      </c>
      <c r="T21" s="75">
        <f t="shared" si="7"/>
        <v>13012.603</v>
      </c>
      <c r="U21" s="76" t="e">
        <f t="shared" si="8"/>
        <v>#DIV/0!</v>
      </c>
      <c r="V21" s="73">
        <f t="shared" si="9"/>
        <v>72.08000332354733</v>
      </c>
      <c r="W21" s="68">
        <f t="shared" si="10"/>
        <v>92.6062410241155</v>
      </c>
    </row>
    <row r="22" spans="1:23" ht="20.25">
      <c r="A22" s="24" t="s">
        <v>115</v>
      </c>
      <c r="B22" s="39" t="s">
        <v>116</v>
      </c>
      <c r="C22" s="86">
        <v>52487.82</v>
      </c>
      <c r="D22" s="63">
        <v>66151</v>
      </c>
      <c r="E22" s="70"/>
      <c r="F22" s="65">
        <v>56484.548</v>
      </c>
      <c r="G22" s="87" t="e">
        <f t="shared" si="1"/>
        <v>#DIV/0!</v>
      </c>
      <c r="H22" s="73">
        <f t="shared" si="2"/>
        <v>85.38729270910494</v>
      </c>
      <c r="I22" s="68">
        <f t="shared" si="4"/>
        <v>107.61458182107772</v>
      </c>
      <c r="J22" s="74"/>
      <c r="K22" s="70"/>
      <c r="L22" s="167"/>
      <c r="M22" s="190"/>
      <c r="N22" s="87" t="e">
        <f t="shared" si="3"/>
        <v>#DIV/0!</v>
      </c>
      <c r="O22" s="67" t="e">
        <f t="shared" si="5"/>
        <v>#DIV/0!</v>
      </c>
      <c r="P22" s="77" t="e">
        <f t="shared" si="6"/>
        <v>#DIV/0!</v>
      </c>
      <c r="Q22" s="74">
        <f t="shared" si="7"/>
        <v>52487.82</v>
      </c>
      <c r="R22" s="63">
        <f t="shared" si="7"/>
        <v>66151</v>
      </c>
      <c r="S22" s="64">
        <f t="shared" si="7"/>
        <v>0</v>
      </c>
      <c r="T22" s="75">
        <f t="shared" si="7"/>
        <v>56484.548</v>
      </c>
      <c r="U22" s="76" t="e">
        <f t="shared" si="8"/>
        <v>#DIV/0!</v>
      </c>
      <c r="V22" s="73">
        <f t="shared" si="9"/>
        <v>85.38729270910494</v>
      </c>
      <c r="W22" s="68">
        <f t="shared" si="10"/>
        <v>107.61458182107772</v>
      </c>
    </row>
    <row r="23" spans="1:23" ht="35.25" customHeight="1">
      <c r="A23" s="24" t="s">
        <v>23</v>
      </c>
      <c r="B23" s="39" t="s">
        <v>24</v>
      </c>
      <c r="C23" s="86">
        <v>76.183</v>
      </c>
      <c r="D23" s="63">
        <v>80</v>
      </c>
      <c r="E23" s="73"/>
      <c r="F23" s="65">
        <v>308.438</v>
      </c>
      <c r="G23" s="87" t="e">
        <f t="shared" si="1"/>
        <v>#DIV/0!</v>
      </c>
      <c r="H23" s="73">
        <f t="shared" si="2"/>
        <v>385.54749999999996</v>
      </c>
      <c r="I23" s="113">
        <f t="shared" si="4"/>
        <v>404.86460233910447</v>
      </c>
      <c r="J23" s="74"/>
      <c r="K23" s="70"/>
      <c r="L23" s="167"/>
      <c r="M23" s="191"/>
      <c r="N23" s="87" t="e">
        <f t="shared" si="3"/>
        <v>#DIV/0!</v>
      </c>
      <c r="O23" s="67" t="e">
        <f t="shared" si="5"/>
        <v>#DIV/0!</v>
      </c>
      <c r="P23" s="77" t="e">
        <f t="shared" si="6"/>
        <v>#DIV/0!</v>
      </c>
      <c r="Q23" s="74">
        <f t="shared" si="7"/>
        <v>76.183</v>
      </c>
      <c r="R23" s="63">
        <f t="shared" si="7"/>
        <v>80</v>
      </c>
      <c r="S23" s="64">
        <f t="shared" si="7"/>
        <v>0</v>
      </c>
      <c r="T23" s="75">
        <f t="shared" si="7"/>
        <v>308.438</v>
      </c>
      <c r="U23" s="93" t="e">
        <f t="shared" si="8"/>
        <v>#DIV/0!</v>
      </c>
      <c r="V23" s="73">
        <f t="shared" si="9"/>
        <v>385.54749999999996</v>
      </c>
      <c r="W23" s="113">
        <f t="shared" si="10"/>
        <v>404.86460233910447</v>
      </c>
    </row>
    <row r="24" spans="1:23" ht="37.5" customHeight="1">
      <c r="A24" s="24" t="s">
        <v>25</v>
      </c>
      <c r="B24" s="39" t="s">
        <v>26</v>
      </c>
      <c r="C24" s="86">
        <v>293.196</v>
      </c>
      <c r="D24" s="63">
        <v>370</v>
      </c>
      <c r="E24" s="73"/>
      <c r="F24" s="65">
        <v>151.107</v>
      </c>
      <c r="G24" s="87" t="e">
        <f t="shared" si="1"/>
        <v>#DIV/0!</v>
      </c>
      <c r="H24" s="73">
        <f t="shared" si="2"/>
        <v>40.839729729729726</v>
      </c>
      <c r="I24" s="68">
        <f t="shared" si="4"/>
        <v>51.53787909794131</v>
      </c>
      <c r="J24" s="74"/>
      <c r="K24" s="70"/>
      <c r="L24" s="167"/>
      <c r="M24" s="191"/>
      <c r="N24" s="87" t="e">
        <f t="shared" si="3"/>
        <v>#DIV/0!</v>
      </c>
      <c r="O24" s="67" t="e">
        <f t="shared" si="5"/>
        <v>#DIV/0!</v>
      </c>
      <c r="P24" s="77" t="e">
        <f t="shared" si="6"/>
        <v>#DIV/0!</v>
      </c>
      <c r="Q24" s="74">
        <f t="shared" si="7"/>
        <v>293.196</v>
      </c>
      <c r="R24" s="63">
        <f t="shared" si="7"/>
        <v>370</v>
      </c>
      <c r="S24" s="64">
        <f t="shared" si="7"/>
        <v>0</v>
      </c>
      <c r="T24" s="75">
        <f t="shared" si="7"/>
        <v>151.107</v>
      </c>
      <c r="U24" s="93" t="e">
        <f t="shared" si="8"/>
        <v>#DIV/0!</v>
      </c>
      <c r="V24" s="73">
        <f t="shared" si="9"/>
        <v>40.839729729729726</v>
      </c>
      <c r="W24" s="68">
        <f t="shared" si="10"/>
        <v>51.53787909794131</v>
      </c>
    </row>
    <row r="25" spans="1:23" ht="20.25" customHeight="1">
      <c r="A25" s="24" t="s">
        <v>27</v>
      </c>
      <c r="B25" s="40" t="s">
        <v>28</v>
      </c>
      <c r="C25" s="86">
        <v>6949.9</v>
      </c>
      <c r="D25" s="63">
        <v>6675</v>
      </c>
      <c r="E25" s="70"/>
      <c r="F25" s="65">
        <v>4952.5</v>
      </c>
      <c r="G25" s="87" t="e">
        <f t="shared" si="1"/>
        <v>#DIV/0!</v>
      </c>
      <c r="H25" s="105">
        <f t="shared" si="2"/>
        <v>74.19475655430712</v>
      </c>
      <c r="I25" s="68">
        <f t="shared" si="4"/>
        <v>71.26001812975727</v>
      </c>
      <c r="J25" s="74">
        <v>7598.3</v>
      </c>
      <c r="K25" s="70">
        <v>9238</v>
      </c>
      <c r="L25" s="167">
        <v>7333</v>
      </c>
      <c r="M25" s="193">
        <v>9627.58423</v>
      </c>
      <c r="N25" s="72">
        <f t="shared" si="3"/>
        <v>131.2912072821492</v>
      </c>
      <c r="O25" s="73">
        <f t="shared" si="5"/>
        <v>104.21719235765316</v>
      </c>
      <c r="P25" s="68">
        <f t="shared" si="6"/>
        <v>126.70708224208047</v>
      </c>
      <c r="Q25" s="74">
        <f t="shared" si="7"/>
        <v>14548.2</v>
      </c>
      <c r="R25" s="63">
        <f t="shared" si="7"/>
        <v>15913</v>
      </c>
      <c r="S25" s="64">
        <f t="shared" si="7"/>
        <v>7333</v>
      </c>
      <c r="T25" s="75">
        <f t="shared" si="7"/>
        <v>14580.08423</v>
      </c>
      <c r="U25" s="76">
        <f t="shared" si="8"/>
        <v>198.82836806218464</v>
      </c>
      <c r="V25" s="73">
        <f t="shared" si="9"/>
        <v>91.62373047194117</v>
      </c>
      <c r="W25" s="68">
        <f t="shared" si="10"/>
        <v>100.21916271428768</v>
      </c>
    </row>
    <row r="26" spans="1:23" ht="34.5" hidden="1">
      <c r="A26" s="24" t="s">
        <v>29</v>
      </c>
      <c r="B26" s="39" t="s">
        <v>30</v>
      </c>
      <c r="C26" s="86"/>
      <c r="D26" s="63"/>
      <c r="E26" s="70"/>
      <c r="F26" s="65"/>
      <c r="G26" s="72" t="e">
        <f t="shared" si="1"/>
        <v>#DIV/0!</v>
      </c>
      <c r="H26" s="73" t="e">
        <f t="shared" si="2"/>
        <v>#DIV/0!</v>
      </c>
      <c r="I26" s="77" t="e">
        <f t="shared" si="4"/>
        <v>#DIV/0!</v>
      </c>
      <c r="J26" s="74"/>
      <c r="K26" s="70"/>
      <c r="L26" s="167"/>
      <c r="M26" s="190"/>
      <c r="N26" s="72" t="e">
        <f t="shared" si="3"/>
        <v>#DIV/0!</v>
      </c>
      <c r="O26" s="73" t="e">
        <f t="shared" si="5"/>
        <v>#DIV/0!</v>
      </c>
      <c r="P26" s="68" t="e">
        <f t="shared" si="6"/>
        <v>#DIV/0!</v>
      </c>
      <c r="Q26" s="74">
        <f t="shared" si="7"/>
        <v>0</v>
      </c>
      <c r="R26" s="63">
        <f t="shared" si="7"/>
        <v>0</v>
      </c>
      <c r="S26" s="64">
        <f t="shared" si="7"/>
        <v>0</v>
      </c>
      <c r="T26" s="75">
        <f t="shared" si="7"/>
        <v>0</v>
      </c>
      <c r="U26" s="76" t="e">
        <f t="shared" si="8"/>
        <v>#DIV/0!</v>
      </c>
      <c r="V26" s="73" t="e">
        <f t="shared" si="9"/>
        <v>#DIV/0!</v>
      </c>
      <c r="W26" s="77" t="e">
        <f t="shared" si="10"/>
        <v>#DIV/0!</v>
      </c>
    </row>
    <row r="27" spans="1:23" ht="34.5" hidden="1">
      <c r="A27" s="24" t="s">
        <v>31</v>
      </c>
      <c r="B27" s="39" t="s">
        <v>32</v>
      </c>
      <c r="C27" s="86"/>
      <c r="D27" s="63"/>
      <c r="E27" s="70"/>
      <c r="F27" s="65"/>
      <c r="G27" s="72" t="e">
        <f t="shared" si="1"/>
        <v>#DIV/0!</v>
      </c>
      <c r="H27" s="73" t="e">
        <f t="shared" si="2"/>
        <v>#DIV/0!</v>
      </c>
      <c r="I27" s="77" t="e">
        <f t="shared" si="4"/>
        <v>#DIV/0!</v>
      </c>
      <c r="J27" s="74"/>
      <c r="K27" s="70"/>
      <c r="L27" s="167"/>
      <c r="M27" s="190"/>
      <c r="N27" s="72" t="e">
        <f t="shared" si="3"/>
        <v>#DIV/0!</v>
      </c>
      <c r="O27" s="73" t="e">
        <f t="shared" si="5"/>
        <v>#DIV/0!</v>
      </c>
      <c r="P27" s="68" t="e">
        <f t="shared" si="6"/>
        <v>#DIV/0!</v>
      </c>
      <c r="Q27" s="74">
        <f t="shared" si="7"/>
        <v>0</v>
      </c>
      <c r="R27" s="63">
        <f t="shared" si="7"/>
        <v>0</v>
      </c>
      <c r="S27" s="64">
        <f t="shared" si="7"/>
        <v>0</v>
      </c>
      <c r="T27" s="75">
        <f t="shared" si="7"/>
        <v>0</v>
      </c>
      <c r="U27" s="76" t="e">
        <f t="shared" si="8"/>
        <v>#DIV/0!</v>
      </c>
      <c r="V27" s="73" t="e">
        <f t="shared" si="9"/>
        <v>#DIV/0!</v>
      </c>
      <c r="W27" s="77" t="e">
        <f t="shared" si="10"/>
        <v>#DIV/0!</v>
      </c>
    </row>
    <row r="28" spans="1:23" ht="42.75" customHeight="1" thickBot="1">
      <c r="A28" s="24" t="s">
        <v>33</v>
      </c>
      <c r="B28" s="40" t="s">
        <v>34</v>
      </c>
      <c r="C28" s="69">
        <v>20.494</v>
      </c>
      <c r="D28" s="63"/>
      <c r="E28" s="70"/>
      <c r="F28" s="65">
        <v>14.864</v>
      </c>
      <c r="G28" s="87" t="e">
        <f t="shared" si="1"/>
        <v>#DIV/0!</v>
      </c>
      <c r="H28" s="67" t="e">
        <f t="shared" si="2"/>
        <v>#DIV/0!</v>
      </c>
      <c r="I28" s="68">
        <f t="shared" si="4"/>
        <v>72.52854493998244</v>
      </c>
      <c r="J28" s="74">
        <v>8.85</v>
      </c>
      <c r="K28" s="106"/>
      <c r="L28" s="170"/>
      <c r="M28" s="195">
        <v>1.56629</v>
      </c>
      <c r="N28" s="87" t="e">
        <f t="shared" si="3"/>
        <v>#DIV/0!</v>
      </c>
      <c r="O28" s="67" t="e">
        <f t="shared" si="5"/>
        <v>#DIV/0!</v>
      </c>
      <c r="P28" s="68">
        <f t="shared" si="6"/>
        <v>17.69819209039548</v>
      </c>
      <c r="Q28" s="74">
        <f t="shared" si="7"/>
        <v>29.344</v>
      </c>
      <c r="R28" s="63">
        <f t="shared" si="7"/>
        <v>0</v>
      </c>
      <c r="S28" s="64">
        <f t="shared" si="7"/>
        <v>0</v>
      </c>
      <c r="T28" s="75">
        <f t="shared" si="7"/>
        <v>16.43029</v>
      </c>
      <c r="U28" s="93" t="e">
        <f t="shared" si="8"/>
        <v>#DIV/0!</v>
      </c>
      <c r="V28" s="67" t="e">
        <f t="shared" si="9"/>
        <v>#DIV/0!</v>
      </c>
      <c r="W28" s="68">
        <f t="shared" si="10"/>
        <v>55.99199154852781</v>
      </c>
    </row>
    <row r="29" spans="1:23" ht="12.75" customHeight="1" hidden="1">
      <c r="A29" s="24" t="s">
        <v>73</v>
      </c>
      <c r="B29" s="39" t="s">
        <v>35</v>
      </c>
      <c r="C29" s="72"/>
      <c r="D29" s="63"/>
      <c r="E29" s="70"/>
      <c r="F29" s="108"/>
      <c r="G29" s="87" t="e">
        <f t="shared" si="1"/>
        <v>#DIV/0!</v>
      </c>
      <c r="H29" s="67" t="e">
        <f t="shared" si="2"/>
        <v>#DIV/0!</v>
      </c>
      <c r="I29" s="68" t="e">
        <f t="shared" si="4"/>
        <v>#DIV/0!</v>
      </c>
      <c r="J29" s="74"/>
      <c r="K29" s="109"/>
      <c r="L29" s="169"/>
      <c r="M29" s="110"/>
      <c r="N29" s="87" t="e">
        <f t="shared" si="3"/>
        <v>#DIV/0!</v>
      </c>
      <c r="O29" s="67" t="e">
        <f t="shared" si="5"/>
        <v>#DIV/0!</v>
      </c>
      <c r="P29" s="77" t="e">
        <f t="shared" si="6"/>
        <v>#DIV/0!</v>
      </c>
      <c r="Q29" s="74">
        <f t="shared" si="7"/>
        <v>0</v>
      </c>
      <c r="R29" s="63">
        <f t="shared" si="7"/>
        <v>0</v>
      </c>
      <c r="S29" s="64">
        <f t="shared" si="7"/>
        <v>0</v>
      </c>
      <c r="T29" s="111">
        <f t="shared" si="7"/>
        <v>0</v>
      </c>
      <c r="U29" s="93" t="e">
        <f t="shared" si="8"/>
        <v>#DIV/0!</v>
      </c>
      <c r="V29" s="67" t="e">
        <f t="shared" si="9"/>
        <v>#DIV/0!</v>
      </c>
      <c r="W29" s="68" t="e">
        <f t="shared" si="10"/>
        <v>#DIV/0!</v>
      </c>
    </row>
    <row r="30" spans="1:23" ht="21" hidden="1" thickBot="1">
      <c r="A30" s="24" t="s">
        <v>36</v>
      </c>
      <c r="B30" s="39" t="s">
        <v>37</v>
      </c>
      <c r="C30" s="72"/>
      <c r="D30" s="63"/>
      <c r="E30" s="70"/>
      <c r="F30" s="108"/>
      <c r="G30" s="87" t="e">
        <f t="shared" si="1"/>
        <v>#DIV/0!</v>
      </c>
      <c r="H30" s="67" t="e">
        <f t="shared" si="2"/>
        <v>#DIV/0!</v>
      </c>
      <c r="I30" s="68" t="e">
        <f t="shared" si="4"/>
        <v>#DIV/0!</v>
      </c>
      <c r="J30" s="74"/>
      <c r="K30" s="109"/>
      <c r="L30" s="169"/>
      <c r="M30" s="110"/>
      <c r="N30" s="87" t="e">
        <f t="shared" si="3"/>
        <v>#DIV/0!</v>
      </c>
      <c r="O30" s="67" t="e">
        <f t="shared" si="5"/>
        <v>#DIV/0!</v>
      </c>
      <c r="P30" s="77" t="e">
        <f t="shared" si="6"/>
        <v>#DIV/0!</v>
      </c>
      <c r="Q30" s="74">
        <f t="shared" si="7"/>
        <v>0</v>
      </c>
      <c r="R30" s="63">
        <f t="shared" si="7"/>
        <v>0</v>
      </c>
      <c r="S30" s="64">
        <f t="shared" si="7"/>
        <v>0</v>
      </c>
      <c r="T30" s="111">
        <f t="shared" si="7"/>
        <v>0</v>
      </c>
      <c r="U30" s="93" t="e">
        <f t="shared" si="8"/>
        <v>#DIV/0!</v>
      </c>
      <c r="V30" s="67" t="e">
        <f t="shared" si="9"/>
        <v>#DIV/0!</v>
      </c>
      <c r="W30" s="77" t="e">
        <f t="shared" si="10"/>
        <v>#DIV/0!</v>
      </c>
    </row>
    <row r="31" spans="1:23" ht="29.25" customHeight="1" hidden="1">
      <c r="A31" s="24" t="s">
        <v>94</v>
      </c>
      <c r="B31" s="39" t="s">
        <v>95</v>
      </c>
      <c r="C31" s="72"/>
      <c r="D31" s="63"/>
      <c r="E31" s="70"/>
      <c r="F31" s="108"/>
      <c r="G31" s="87" t="e">
        <f t="shared" si="1"/>
        <v>#DIV/0!</v>
      </c>
      <c r="H31" s="67" t="e">
        <f t="shared" si="2"/>
        <v>#DIV/0!</v>
      </c>
      <c r="I31" s="68" t="e">
        <f t="shared" si="4"/>
        <v>#DIV/0!</v>
      </c>
      <c r="J31" s="74"/>
      <c r="K31" s="64"/>
      <c r="L31" s="169"/>
      <c r="M31" s="110"/>
      <c r="N31" s="87" t="e">
        <f t="shared" si="3"/>
        <v>#DIV/0!</v>
      </c>
      <c r="O31" s="67" t="e">
        <f t="shared" si="5"/>
        <v>#DIV/0!</v>
      </c>
      <c r="P31" s="77" t="e">
        <f t="shared" si="6"/>
        <v>#DIV/0!</v>
      </c>
      <c r="Q31" s="74">
        <f t="shared" si="7"/>
        <v>0</v>
      </c>
      <c r="R31" s="63">
        <f t="shared" si="7"/>
        <v>0</v>
      </c>
      <c r="S31" s="64">
        <f t="shared" si="7"/>
        <v>0</v>
      </c>
      <c r="T31" s="111">
        <f t="shared" si="7"/>
        <v>0</v>
      </c>
      <c r="U31" s="93" t="e">
        <f t="shared" si="8"/>
        <v>#DIV/0!</v>
      </c>
      <c r="V31" s="67" t="e">
        <f t="shared" si="9"/>
        <v>#DIV/0!</v>
      </c>
      <c r="W31" s="77" t="e">
        <f t="shared" si="10"/>
        <v>#DIV/0!</v>
      </c>
    </row>
    <row r="32" spans="1:23" ht="21" hidden="1" thickBot="1">
      <c r="A32" s="24" t="s">
        <v>96</v>
      </c>
      <c r="B32" s="39" t="s">
        <v>97</v>
      </c>
      <c r="C32" s="72"/>
      <c r="D32" s="63"/>
      <c r="E32" s="70"/>
      <c r="F32" s="108"/>
      <c r="G32" s="87" t="e">
        <f t="shared" si="1"/>
        <v>#DIV/0!</v>
      </c>
      <c r="H32" s="67" t="e">
        <f t="shared" si="2"/>
        <v>#DIV/0!</v>
      </c>
      <c r="I32" s="68" t="e">
        <f t="shared" si="4"/>
        <v>#DIV/0!</v>
      </c>
      <c r="J32" s="74"/>
      <c r="K32" s="64"/>
      <c r="L32" s="169"/>
      <c r="M32" s="110"/>
      <c r="N32" s="87" t="e">
        <f t="shared" si="3"/>
        <v>#DIV/0!</v>
      </c>
      <c r="O32" s="67" t="e">
        <f t="shared" si="5"/>
        <v>#DIV/0!</v>
      </c>
      <c r="P32" s="77" t="e">
        <f t="shared" si="6"/>
        <v>#DIV/0!</v>
      </c>
      <c r="Q32" s="74">
        <f t="shared" si="7"/>
        <v>0</v>
      </c>
      <c r="R32" s="63">
        <f t="shared" si="7"/>
        <v>0</v>
      </c>
      <c r="S32" s="64">
        <f t="shared" si="7"/>
        <v>0</v>
      </c>
      <c r="T32" s="111">
        <f t="shared" si="7"/>
        <v>0</v>
      </c>
      <c r="U32" s="93" t="e">
        <f t="shared" si="8"/>
        <v>#DIV/0!</v>
      </c>
      <c r="V32" s="67" t="e">
        <f t="shared" si="9"/>
        <v>#DIV/0!</v>
      </c>
      <c r="W32" s="77" t="e">
        <f t="shared" si="10"/>
        <v>#DIV/0!</v>
      </c>
    </row>
    <row r="33" spans="1:23" ht="35.25" hidden="1" thickBot="1">
      <c r="A33" s="24" t="s">
        <v>38</v>
      </c>
      <c r="B33" s="39" t="s">
        <v>39</v>
      </c>
      <c r="C33" s="72"/>
      <c r="D33" s="63"/>
      <c r="E33" s="70"/>
      <c r="F33" s="108"/>
      <c r="G33" s="87" t="e">
        <f t="shared" si="1"/>
        <v>#DIV/0!</v>
      </c>
      <c r="H33" s="67" t="e">
        <f t="shared" si="2"/>
        <v>#DIV/0!</v>
      </c>
      <c r="I33" s="68" t="e">
        <f t="shared" si="4"/>
        <v>#DIV/0!</v>
      </c>
      <c r="J33" s="74"/>
      <c r="K33" s="64"/>
      <c r="L33" s="169"/>
      <c r="M33" s="110"/>
      <c r="N33" s="87" t="e">
        <f t="shared" si="3"/>
        <v>#DIV/0!</v>
      </c>
      <c r="O33" s="67" t="e">
        <f t="shared" si="5"/>
        <v>#DIV/0!</v>
      </c>
      <c r="P33" s="77" t="e">
        <f t="shared" si="6"/>
        <v>#DIV/0!</v>
      </c>
      <c r="Q33" s="74">
        <f t="shared" si="7"/>
        <v>0</v>
      </c>
      <c r="R33" s="63">
        <f t="shared" si="7"/>
        <v>0</v>
      </c>
      <c r="S33" s="64">
        <f t="shared" si="7"/>
        <v>0</v>
      </c>
      <c r="T33" s="111">
        <f t="shared" si="7"/>
        <v>0</v>
      </c>
      <c r="U33" s="93" t="e">
        <f t="shared" si="8"/>
        <v>#DIV/0!</v>
      </c>
      <c r="V33" s="67" t="e">
        <f t="shared" si="9"/>
        <v>#DIV/0!</v>
      </c>
      <c r="W33" s="77" t="e">
        <f t="shared" si="10"/>
        <v>#DIV/0!</v>
      </c>
    </row>
    <row r="34" spans="1:23" ht="35.25" hidden="1" thickBot="1">
      <c r="A34" s="24" t="s">
        <v>40</v>
      </c>
      <c r="B34" s="39" t="s">
        <v>41</v>
      </c>
      <c r="C34" s="72"/>
      <c r="D34" s="63"/>
      <c r="E34" s="70"/>
      <c r="F34" s="108"/>
      <c r="G34" s="87" t="e">
        <f t="shared" si="1"/>
        <v>#DIV/0!</v>
      </c>
      <c r="H34" s="67" t="e">
        <f t="shared" si="2"/>
        <v>#DIV/0!</v>
      </c>
      <c r="I34" s="68" t="e">
        <f t="shared" si="4"/>
        <v>#DIV/0!</v>
      </c>
      <c r="J34" s="74">
        <v>21.9</v>
      </c>
      <c r="K34" s="64"/>
      <c r="L34" s="169"/>
      <c r="M34" s="112">
        <v>21.9</v>
      </c>
      <c r="N34" s="87" t="e">
        <f t="shared" si="3"/>
        <v>#DIV/0!</v>
      </c>
      <c r="O34" s="67" t="e">
        <f t="shared" si="5"/>
        <v>#DIV/0!</v>
      </c>
      <c r="P34" s="68">
        <f t="shared" si="6"/>
        <v>100</v>
      </c>
      <c r="Q34" s="74">
        <f>C34+J34</f>
        <v>21.9</v>
      </c>
      <c r="R34" s="63">
        <f t="shared" si="7"/>
        <v>0</v>
      </c>
      <c r="S34" s="64">
        <f t="shared" si="7"/>
        <v>0</v>
      </c>
      <c r="T34" s="111">
        <f t="shared" si="7"/>
        <v>21.9</v>
      </c>
      <c r="U34" s="93" t="e">
        <f t="shared" si="8"/>
        <v>#DIV/0!</v>
      </c>
      <c r="V34" s="67" t="e">
        <f t="shared" si="9"/>
        <v>#DIV/0!</v>
      </c>
      <c r="W34" s="113">
        <f t="shared" si="10"/>
        <v>100</v>
      </c>
    </row>
    <row r="35" spans="1:23" ht="25.5" customHeight="1" hidden="1">
      <c r="A35" s="24" t="s">
        <v>65</v>
      </c>
      <c r="B35" s="39" t="s">
        <v>64</v>
      </c>
      <c r="C35" s="72"/>
      <c r="D35" s="63"/>
      <c r="E35" s="70"/>
      <c r="F35" s="108"/>
      <c r="G35" s="87" t="e">
        <f t="shared" si="1"/>
        <v>#DIV/0!</v>
      </c>
      <c r="H35" s="67" t="e">
        <f t="shared" si="2"/>
        <v>#DIV/0!</v>
      </c>
      <c r="I35" s="68" t="e">
        <f t="shared" si="4"/>
        <v>#DIV/0!</v>
      </c>
      <c r="J35" s="74">
        <v>4.8</v>
      </c>
      <c r="K35" s="64"/>
      <c r="L35" s="169"/>
      <c r="M35" s="112">
        <v>4.8</v>
      </c>
      <c r="N35" s="87" t="e">
        <f t="shared" si="3"/>
        <v>#DIV/0!</v>
      </c>
      <c r="O35" s="67" t="e">
        <f t="shared" si="5"/>
        <v>#DIV/0!</v>
      </c>
      <c r="P35" s="113">
        <f t="shared" si="6"/>
        <v>100</v>
      </c>
      <c r="Q35" s="74">
        <f t="shared" si="7"/>
        <v>4.8</v>
      </c>
      <c r="R35" s="63">
        <f t="shared" si="7"/>
        <v>0</v>
      </c>
      <c r="S35" s="64">
        <f t="shared" si="7"/>
        <v>0</v>
      </c>
      <c r="T35" s="111">
        <f t="shared" si="7"/>
        <v>4.8</v>
      </c>
      <c r="U35" s="93" t="e">
        <f t="shared" si="8"/>
        <v>#DIV/0!</v>
      </c>
      <c r="V35" s="67" t="e">
        <f t="shared" si="9"/>
        <v>#DIV/0!</v>
      </c>
      <c r="W35" s="113">
        <f t="shared" si="10"/>
        <v>100</v>
      </c>
    </row>
    <row r="36" spans="1:23" ht="21" hidden="1" thickBot="1">
      <c r="A36" s="24" t="s">
        <v>66</v>
      </c>
      <c r="B36" s="43" t="s">
        <v>88</v>
      </c>
      <c r="C36" s="114"/>
      <c r="D36" s="115"/>
      <c r="E36" s="116"/>
      <c r="F36" s="108"/>
      <c r="G36" s="117" t="e">
        <f t="shared" si="1"/>
        <v>#DIV/0!</v>
      </c>
      <c r="H36" s="118" t="e">
        <f t="shared" si="2"/>
        <v>#DIV/0!</v>
      </c>
      <c r="I36" s="119" t="e">
        <f t="shared" si="4"/>
        <v>#DIV/0!</v>
      </c>
      <c r="J36" s="120"/>
      <c r="K36" s="121"/>
      <c r="L36" s="171"/>
      <c r="M36" s="112"/>
      <c r="N36" s="117" t="e">
        <f t="shared" si="3"/>
        <v>#DIV/0!</v>
      </c>
      <c r="O36" s="118" t="e">
        <f t="shared" si="5"/>
        <v>#DIV/0!</v>
      </c>
      <c r="P36" s="122" t="e">
        <f t="shared" si="6"/>
        <v>#DIV/0!</v>
      </c>
      <c r="Q36" s="120">
        <f t="shared" si="7"/>
        <v>0</v>
      </c>
      <c r="R36" s="115">
        <f t="shared" si="7"/>
        <v>0</v>
      </c>
      <c r="S36" s="121">
        <f t="shared" si="7"/>
        <v>0</v>
      </c>
      <c r="T36" s="123">
        <f t="shared" si="7"/>
        <v>0</v>
      </c>
      <c r="U36" s="124" t="e">
        <f t="shared" si="8"/>
        <v>#DIV/0!</v>
      </c>
      <c r="V36" s="118" t="e">
        <f t="shared" si="9"/>
        <v>#DIV/0!</v>
      </c>
      <c r="W36" s="122" t="e">
        <f t="shared" si="10"/>
        <v>#DIV/0!</v>
      </c>
    </row>
    <row r="37" spans="1:23" ht="22.5" customHeight="1" thickBot="1">
      <c r="A37" s="27"/>
      <c r="B37" s="42" t="s">
        <v>100</v>
      </c>
      <c r="C37" s="80">
        <f>C38+C39+C40+C47+C48+C49+C50+C51+C52+C53+C54+C55+C56+C57+C58+C60+C61+C62+C63</f>
        <v>76406.799</v>
      </c>
      <c r="D37" s="80">
        <f>D38+D39+D40+D48+D47+D49+D50+D51+D52+D53+D54+D55+D56+D57+D58+D60+D61+D62+D63</f>
        <v>88761.1</v>
      </c>
      <c r="E37" s="80">
        <f>E38+E39+E40+E47+E49+E50+E51+E52+E53+E54+E55+E56+E57+E58+E60+E61+E62+E63</f>
        <v>0</v>
      </c>
      <c r="F37" s="125">
        <f>F38+F39+F40+F47+F49+F50+F52+F53+F54+F55+F56+F58+F59+F57+F48</f>
        <v>86224.20400000001</v>
      </c>
      <c r="G37" s="126" t="e">
        <f t="shared" si="1"/>
        <v>#DIV/0!</v>
      </c>
      <c r="H37" s="80">
        <f t="shared" si="2"/>
        <v>97.1418830996912</v>
      </c>
      <c r="I37" s="84">
        <f t="shared" si="4"/>
        <v>112.84886309659434</v>
      </c>
      <c r="J37" s="79">
        <f>J38+J39+J40+J47+J48+J49+J50+J51+J52+J53+J54+J55+J56+J57+J58+J60+J61+J62+J63</f>
        <v>176377.38</v>
      </c>
      <c r="K37" s="79">
        <f>K38+K39+K40+K47+K48+K49+K50+K51+K52+K53+K54+K55+K56+K57+K58+K60+K61+K62+K63</f>
        <v>228095.09999999998</v>
      </c>
      <c r="L37" s="186">
        <f>L38+L39+L40+L47+L48+L49+L50+L51+L52+L53+L54+L55+L56+L57+L58+L60+L61+L62+L63</f>
        <v>164210.2</v>
      </c>
      <c r="M37" s="125">
        <f>M38+M39+M40+M47+M48+M49+M50+M51+M52+M53+M54+M55+M56+M57+M58+M59+M62+M63</f>
        <v>160798.77512000003</v>
      </c>
      <c r="N37" s="127">
        <f t="shared" si="3"/>
        <v>97.92252559219831</v>
      </c>
      <c r="O37" s="80">
        <f t="shared" si="5"/>
        <v>70.49637415271089</v>
      </c>
      <c r="P37" s="81">
        <f t="shared" si="6"/>
        <v>91.1674587296852</v>
      </c>
      <c r="Q37" s="83">
        <f>Q38+Q39+Q40+Q47+Q48+Q49+Q50+Q51+Q52+Q53+Q54+Q55+Q56+Q57+Q58+Q59+Q62+Q63</f>
        <v>252784.179</v>
      </c>
      <c r="R37" s="80">
        <f>R38+R39+R40+R48+R47+R49+R50+R51+R52+R53+R54+R55+R56+R57+R58+R60+R61+R62+R63</f>
        <v>316856.2</v>
      </c>
      <c r="S37" s="80">
        <f>S38+S39+S40+S47+S49+S50+S51+S52+S53+S54+S55+S56+S57+S58+S60+S61+S62+S63</f>
        <v>111726.80000000002</v>
      </c>
      <c r="T37" s="125">
        <f>T38+T39+T40+T47+T48+T49+T50+T51+T52+T53+T54+T55+T56+T57+T58+T59+T62+T63</f>
        <v>247022.97912</v>
      </c>
      <c r="U37" s="128">
        <f t="shared" si="8"/>
        <v>221.09554656537193</v>
      </c>
      <c r="V37" s="129">
        <f t="shared" si="9"/>
        <v>77.96059509645069</v>
      </c>
      <c r="W37" s="130">
        <f t="shared" si="10"/>
        <v>97.72090171829939</v>
      </c>
    </row>
    <row r="38" spans="1:23" ht="50.25" customHeight="1">
      <c r="A38" s="28" t="s">
        <v>69</v>
      </c>
      <c r="B38" s="60" t="s">
        <v>103</v>
      </c>
      <c r="C38" s="72">
        <v>2905.5</v>
      </c>
      <c r="D38" s="73">
        <v>1337</v>
      </c>
      <c r="E38" s="64"/>
      <c r="F38" s="65">
        <v>975.067</v>
      </c>
      <c r="G38" s="131" t="e">
        <f t="shared" si="1"/>
        <v>#DIV/0!</v>
      </c>
      <c r="H38" s="132">
        <f t="shared" si="2"/>
        <v>72.92946896035902</v>
      </c>
      <c r="I38" s="89">
        <f t="shared" si="4"/>
        <v>33.55935295129926</v>
      </c>
      <c r="J38" s="90">
        <v>782.74</v>
      </c>
      <c r="K38" s="200">
        <v>810</v>
      </c>
      <c r="L38" s="201">
        <v>810</v>
      </c>
      <c r="M38" s="188">
        <v>1062.5</v>
      </c>
      <c r="N38" s="72">
        <f t="shared" si="3"/>
        <v>131.17283950617283</v>
      </c>
      <c r="O38" s="73">
        <f t="shared" si="5"/>
        <v>131.17283950617283</v>
      </c>
      <c r="P38" s="68">
        <f t="shared" si="6"/>
        <v>135.74111454633723</v>
      </c>
      <c r="Q38" s="76">
        <f t="shared" si="7"/>
        <v>3688.24</v>
      </c>
      <c r="R38" s="73">
        <f t="shared" si="7"/>
        <v>2147</v>
      </c>
      <c r="S38" s="89">
        <f t="shared" si="7"/>
        <v>810</v>
      </c>
      <c r="T38" s="65">
        <f t="shared" si="7"/>
        <v>2037.567</v>
      </c>
      <c r="U38" s="93">
        <f t="shared" si="8"/>
        <v>251.5514814814815</v>
      </c>
      <c r="V38" s="105">
        <f t="shared" si="9"/>
        <v>94.9029809035864</v>
      </c>
      <c r="W38" s="68">
        <f t="shared" si="10"/>
        <v>55.24496778951479</v>
      </c>
    </row>
    <row r="39" spans="1:23" ht="27.75" customHeight="1">
      <c r="A39" s="29" t="s">
        <v>42</v>
      </c>
      <c r="B39" s="61" t="s">
        <v>43</v>
      </c>
      <c r="C39" s="62">
        <v>9866.912</v>
      </c>
      <c r="D39" s="63">
        <v>8044.1</v>
      </c>
      <c r="E39" s="70"/>
      <c r="F39" s="65">
        <v>11631.318</v>
      </c>
      <c r="G39" s="66" t="e">
        <f t="shared" si="1"/>
        <v>#DIV/0!</v>
      </c>
      <c r="H39" s="105">
        <f t="shared" si="2"/>
        <v>144.59439837893612</v>
      </c>
      <c r="I39" s="196">
        <f t="shared" si="4"/>
        <v>117.88204860852107</v>
      </c>
      <c r="J39" s="74">
        <v>13.34</v>
      </c>
      <c r="K39" s="70"/>
      <c r="L39" s="202"/>
      <c r="M39" s="75">
        <v>3.05137</v>
      </c>
      <c r="N39" s="87" t="e">
        <f t="shared" si="3"/>
        <v>#DIV/0!</v>
      </c>
      <c r="O39" s="67" t="e">
        <f t="shared" si="5"/>
        <v>#DIV/0!</v>
      </c>
      <c r="P39" s="68">
        <f t="shared" si="6"/>
        <v>22.87383808095952</v>
      </c>
      <c r="Q39" s="74">
        <f t="shared" si="7"/>
        <v>9880.252</v>
      </c>
      <c r="R39" s="63">
        <f t="shared" si="7"/>
        <v>8044.1</v>
      </c>
      <c r="S39" s="64">
        <f t="shared" si="7"/>
        <v>0</v>
      </c>
      <c r="T39" s="75">
        <f t="shared" si="7"/>
        <v>11634.369369999999</v>
      </c>
      <c r="U39" s="93" t="e">
        <f t="shared" si="8"/>
        <v>#DIV/0!</v>
      </c>
      <c r="V39" s="105">
        <f t="shared" si="9"/>
        <v>144.6323313981676</v>
      </c>
      <c r="W39" s="113">
        <f t="shared" si="10"/>
        <v>117.75377156372122</v>
      </c>
    </row>
    <row r="40" spans="1:23" ht="51.75" customHeight="1">
      <c r="A40" s="24" t="s">
        <v>80</v>
      </c>
      <c r="B40" s="44" t="s">
        <v>79</v>
      </c>
      <c r="C40" s="69"/>
      <c r="D40" s="63"/>
      <c r="E40" s="70"/>
      <c r="F40" s="65"/>
      <c r="G40" s="66"/>
      <c r="H40" s="105"/>
      <c r="I40" s="197" t="e">
        <f t="shared" si="4"/>
        <v>#DIV/0!</v>
      </c>
      <c r="J40" s="74">
        <v>63698.2</v>
      </c>
      <c r="K40" s="70">
        <f>88448+70+180</f>
        <v>88698</v>
      </c>
      <c r="L40" s="202">
        <f>63893.3+180</f>
        <v>64073.3</v>
      </c>
      <c r="M40" s="187">
        <v>59806.82455</v>
      </c>
      <c r="N40" s="72">
        <f>M40/L40*100</f>
        <v>93.34125844930728</v>
      </c>
      <c r="O40" s="73">
        <f t="shared" si="5"/>
        <v>67.42747812802993</v>
      </c>
      <c r="P40" s="68">
        <f t="shared" si="6"/>
        <v>93.89091771824008</v>
      </c>
      <c r="Q40" s="74">
        <f t="shared" si="7"/>
        <v>63698.2</v>
      </c>
      <c r="R40" s="63">
        <f>D40+K40</f>
        <v>88698</v>
      </c>
      <c r="S40" s="64">
        <f t="shared" si="7"/>
        <v>64073.3</v>
      </c>
      <c r="T40" s="75">
        <f t="shared" si="7"/>
        <v>59806.82455</v>
      </c>
      <c r="U40" s="133">
        <f t="shared" si="8"/>
        <v>93.34125844930728</v>
      </c>
      <c r="V40" s="73">
        <f t="shared" si="9"/>
        <v>67.42747812802993</v>
      </c>
      <c r="W40" s="68">
        <f t="shared" si="10"/>
        <v>93.89091771824008</v>
      </c>
    </row>
    <row r="41" spans="1:23" ht="20.25" customHeight="1" hidden="1">
      <c r="A41" s="24"/>
      <c r="B41" s="39" t="s">
        <v>44</v>
      </c>
      <c r="C41" s="62"/>
      <c r="D41" s="63"/>
      <c r="E41" s="70"/>
      <c r="F41" s="65"/>
      <c r="G41" s="66" t="e">
        <f t="shared" si="1"/>
        <v>#DIV/0!</v>
      </c>
      <c r="H41" s="67" t="e">
        <f t="shared" si="2"/>
        <v>#DIV/0!</v>
      </c>
      <c r="I41" s="89" t="e">
        <f t="shared" si="4"/>
        <v>#DIV/0!</v>
      </c>
      <c r="J41" s="74"/>
      <c r="K41" s="70"/>
      <c r="L41" s="202"/>
      <c r="M41" s="193"/>
      <c r="N41" s="72" t="e">
        <f aca="true" t="shared" si="11" ref="N41:N56">M41/L41*100</f>
        <v>#DIV/0!</v>
      </c>
      <c r="O41" s="73" t="e">
        <f t="shared" si="5"/>
        <v>#DIV/0!</v>
      </c>
      <c r="P41" s="68" t="e">
        <f t="shared" si="6"/>
        <v>#DIV/0!</v>
      </c>
      <c r="Q41" s="74">
        <f t="shared" si="7"/>
        <v>0</v>
      </c>
      <c r="R41" s="63">
        <f t="shared" si="7"/>
        <v>0</v>
      </c>
      <c r="S41" s="64">
        <f t="shared" si="7"/>
        <v>0</v>
      </c>
      <c r="T41" s="75"/>
      <c r="U41" s="76" t="e">
        <f t="shared" si="8"/>
        <v>#DIV/0!</v>
      </c>
      <c r="V41" s="73" t="e">
        <f t="shared" si="9"/>
        <v>#DIV/0!</v>
      </c>
      <c r="W41" s="68" t="e">
        <f t="shared" si="10"/>
        <v>#DIV/0!</v>
      </c>
    </row>
    <row r="42" spans="1:23" ht="20.25" hidden="1">
      <c r="A42" s="24" t="s">
        <v>81</v>
      </c>
      <c r="B42" s="39" t="s">
        <v>74</v>
      </c>
      <c r="C42" s="62"/>
      <c r="D42" s="63"/>
      <c r="E42" s="70"/>
      <c r="F42" s="65"/>
      <c r="G42" s="66" t="e">
        <f t="shared" si="1"/>
        <v>#DIV/0!</v>
      </c>
      <c r="H42" s="67" t="e">
        <f t="shared" si="2"/>
        <v>#DIV/0!</v>
      </c>
      <c r="I42" s="89" t="e">
        <f t="shared" si="4"/>
        <v>#DIV/0!</v>
      </c>
      <c r="J42" s="74"/>
      <c r="K42" s="70"/>
      <c r="L42" s="202"/>
      <c r="M42" s="193"/>
      <c r="N42" s="72" t="e">
        <f t="shared" si="11"/>
        <v>#DIV/0!</v>
      </c>
      <c r="O42" s="73" t="e">
        <f t="shared" si="5"/>
        <v>#DIV/0!</v>
      </c>
      <c r="P42" s="68" t="e">
        <f t="shared" si="6"/>
        <v>#DIV/0!</v>
      </c>
      <c r="Q42" s="74">
        <f t="shared" si="7"/>
        <v>0</v>
      </c>
      <c r="R42" s="63">
        <f t="shared" si="7"/>
        <v>0</v>
      </c>
      <c r="S42" s="64">
        <f t="shared" si="7"/>
        <v>0</v>
      </c>
      <c r="T42" s="75">
        <f t="shared" si="7"/>
        <v>0</v>
      </c>
      <c r="U42" s="76" t="e">
        <f t="shared" si="8"/>
        <v>#DIV/0!</v>
      </c>
      <c r="V42" s="73" t="e">
        <f t="shared" si="9"/>
        <v>#DIV/0!</v>
      </c>
      <c r="W42" s="68" t="e">
        <f t="shared" si="10"/>
        <v>#DIV/0!</v>
      </c>
    </row>
    <row r="43" spans="1:23" ht="20.25" hidden="1">
      <c r="A43" s="24" t="s">
        <v>82</v>
      </c>
      <c r="B43" s="39" t="s">
        <v>75</v>
      </c>
      <c r="C43" s="62"/>
      <c r="D43" s="63"/>
      <c r="E43" s="70"/>
      <c r="F43" s="65"/>
      <c r="G43" s="66" t="e">
        <f t="shared" si="1"/>
        <v>#DIV/0!</v>
      </c>
      <c r="H43" s="67" t="e">
        <f t="shared" si="2"/>
        <v>#DIV/0!</v>
      </c>
      <c r="I43" s="89" t="e">
        <f t="shared" si="4"/>
        <v>#DIV/0!</v>
      </c>
      <c r="J43" s="74"/>
      <c r="K43" s="70"/>
      <c r="L43" s="202"/>
      <c r="M43" s="193"/>
      <c r="N43" s="72" t="e">
        <f t="shared" si="11"/>
        <v>#DIV/0!</v>
      </c>
      <c r="O43" s="73" t="e">
        <f t="shared" si="5"/>
        <v>#DIV/0!</v>
      </c>
      <c r="P43" s="68" t="e">
        <f t="shared" si="6"/>
        <v>#DIV/0!</v>
      </c>
      <c r="Q43" s="74">
        <f t="shared" si="7"/>
        <v>0</v>
      </c>
      <c r="R43" s="63">
        <f t="shared" si="7"/>
        <v>0</v>
      </c>
      <c r="S43" s="64">
        <f t="shared" si="7"/>
        <v>0</v>
      </c>
      <c r="T43" s="75"/>
      <c r="U43" s="76" t="e">
        <f t="shared" si="8"/>
        <v>#DIV/0!</v>
      </c>
      <c r="V43" s="73" t="e">
        <f t="shared" si="9"/>
        <v>#DIV/0!</v>
      </c>
      <c r="W43" s="68" t="e">
        <f t="shared" si="10"/>
        <v>#DIV/0!</v>
      </c>
    </row>
    <row r="44" spans="1:23" ht="20.25" hidden="1">
      <c r="A44" s="24" t="s">
        <v>83</v>
      </c>
      <c r="B44" s="39" t="s">
        <v>76</v>
      </c>
      <c r="C44" s="62"/>
      <c r="D44" s="63"/>
      <c r="E44" s="70"/>
      <c r="F44" s="65"/>
      <c r="G44" s="66" t="e">
        <f t="shared" si="1"/>
        <v>#DIV/0!</v>
      </c>
      <c r="H44" s="67" t="e">
        <f t="shared" si="2"/>
        <v>#DIV/0!</v>
      </c>
      <c r="I44" s="89" t="e">
        <f t="shared" si="4"/>
        <v>#DIV/0!</v>
      </c>
      <c r="J44" s="74"/>
      <c r="K44" s="70"/>
      <c r="L44" s="202"/>
      <c r="M44" s="193"/>
      <c r="N44" s="72" t="e">
        <f t="shared" si="11"/>
        <v>#DIV/0!</v>
      </c>
      <c r="O44" s="73" t="e">
        <f t="shared" si="5"/>
        <v>#DIV/0!</v>
      </c>
      <c r="P44" s="68" t="e">
        <f t="shared" si="6"/>
        <v>#DIV/0!</v>
      </c>
      <c r="Q44" s="74">
        <f t="shared" si="7"/>
        <v>0</v>
      </c>
      <c r="R44" s="63">
        <f t="shared" si="7"/>
        <v>0</v>
      </c>
      <c r="S44" s="64">
        <f t="shared" si="7"/>
        <v>0</v>
      </c>
      <c r="T44" s="75">
        <f t="shared" si="7"/>
        <v>0</v>
      </c>
      <c r="U44" s="76" t="e">
        <f t="shared" si="8"/>
        <v>#DIV/0!</v>
      </c>
      <c r="V44" s="73" t="e">
        <f t="shared" si="9"/>
        <v>#DIV/0!</v>
      </c>
      <c r="W44" s="68" t="e">
        <f t="shared" si="10"/>
        <v>#DIV/0!</v>
      </c>
    </row>
    <row r="45" spans="1:23" ht="20.25" hidden="1">
      <c r="A45" s="24" t="s">
        <v>84</v>
      </c>
      <c r="B45" s="39" t="s">
        <v>77</v>
      </c>
      <c r="C45" s="62"/>
      <c r="D45" s="63"/>
      <c r="E45" s="70"/>
      <c r="F45" s="65"/>
      <c r="G45" s="66" t="e">
        <f t="shared" si="1"/>
        <v>#DIV/0!</v>
      </c>
      <c r="H45" s="67" t="e">
        <f t="shared" si="2"/>
        <v>#DIV/0!</v>
      </c>
      <c r="I45" s="89" t="e">
        <f t="shared" si="4"/>
        <v>#DIV/0!</v>
      </c>
      <c r="J45" s="74"/>
      <c r="K45" s="70"/>
      <c r="L45" s="202"/>
      <c r="M45" s="193"/>
      <c r="N45" s="72" t="e">
        <f t="shared" si="11"/>
        <v>#DIV/0!</v>
      </c>
      <c r="O45" s="73" t="e">
        <f t="shared" si="5"/>
        <v>#DIV/0!</v>
      </c>
      <c r="P45" s="68" t="e">
        <f t="shared" si="6"/>
        <v>#DIV/0!</v>
      </c>
      <c r="Q45" s="74">
        <f t="shared" si="7"/>
        <v>0</v>
      </c>
      <c r="R45" s="63">
        <f t="shared" si="7"/>
        <v>0</v>
      </c>
      <c r="S45" s="64">
        <f t="shared" si="7"/>
        <v>0</v>
      </c>
      <c r="T45" s="75">
        <f t="shared" si="7"/>
        <v>0</v>
      </c>
      <c r="U45" s="76" t="e">
        <f t="shared" si="8"/>
        <v>#DIV/0!</v>
      </c>
      <c r="V45" s="73" t="e">
        <f t="shared" si="9"/>
        <v>#DIV/0!</v>
      </c>
      <c r="W45" s="68" t="e">
        <f t="shared" si="10"/>
        <v>#DIV/0!</v>
      </c>
    </row>
    <row r="46" spans="1:23" ht="20.25" customHeight="1" hidden="1">
      <c r="A46" s="24" t="s">
        <v>85</v>
      </c>
      <c r="B46" s="39" t="s">
        <v>78</v>
      </c>
      <c r="C46" s="62"/>
      <c r="D46" s="63"/>
      <c r="E46" s="70"/>
      <c r="F46" s="65"/>
      <c r="G46" s="66" t="e">
        <f t="shared" si="1"/>
        <v>#DIV/0!</v>
      </c>
      <c r="H46" s="67" t="e">
        <f t="shared" si="2"/>
        <v>#DIV/0!</v>
      </c>
      <c r="I46" s="89" t="e">
        <f t="shared" si="4"/>
        <v>#DIV/0!</v>
      </c>
      <c r="J46" s="74"/>
      <c r="K46" s="70"/>
      <c r="L46" s="202"/>
      <c r="M46" s="193"/>
      <c r="N46" s="72" t="e">
        <f t="shared" si="11"/>
        <v>#DIV/0!</v>
      </c>
      <c r="O46" s="73" t="e">
        <f t="shared" si="5"/>
        <v>#DIV/0!</v>
      </c>
      <c r="P46" s="68" t="e">
        <f t="shared" si="6"/>
        <v>#DIV/0!</v>
      </c>
      <c r="Q46" s="74">
        <f t="shared" si="7"/>
        <v>0</v>
      </c>
      <c r="R46" s="63">
        <f t="shared" si="7"/>
        <v>0</v>
      </c>
      <c r="S46" s="64">
        <f t="shared" si="7"/>
        <v>0</v>
      </c>
      <c r="T46" s="75">
        <f t="shared" si="7"/>
        <v>0</v>
      </c>
      <c r="U46" s="76" t="e">
        <f t="shared" si="8"/>
        <v>#DIV/0!</v>
      </c>
      <c r="V46" s="73" t="e">
        <f t="shared" si="9"/>
        <v>#DIV/0!</v>
      </c>
      <c r="W46" s="68" t="e">
        <f t="shared" si="10"/>
        <v>#DIV/0!</v>
      </c>
    </row>
    <row r="47" spans="1:23" ht="53.25" customHeight="1">
      <c r="A47" s="24" t="s">
        <v>119</v>
      </c>
      <c r="B47" s="44" t="s">
        <v>86</v>
      </c>
      <c r="C47" s="62">
        <v>38426.718</v>
      </c>
      <c r="D47" s="63">
        <v>37413</v>
      </c>
      <c r="E47" s="70"/>
      <c r="F47" s="65">
        <v>36614.926</v>
      </c>
      <c r="G47" s="66" t="e">
        <f>F47/E47*100</f>
        <v>#DIV/0!</v>
      </c>
      <c r="H47" s="105">
        <f>F47/D47*100</f>
        <v>97.86685376740705</v>
      </c>
      <c r="I47" s="89">
        <f t="shared" si="4"/>
        <v>95.28507222500761</v>
      </c>
      <c r="J47" s="74">
        <v>1807.3</v>
      </c>
      <c r="K47" s="70">
        <v>2142</v>
      </c>
      <c r="L47" s="202">
        <v>1892</v>
      </c>
      <c r="M47" s="187">
        <v>2435.91974</v>
      </c>
      <c r="N47" s="72">
        <f>M47/L47*100</f>
        <v>128.74840063424946</v>
      </c>
      <c r="O47" s="73">
        <f>M47/K47*100</f>
        <v>113.72174323062558</v>
      </c>
      <c r="P47" s="68">
        <f>M47/J47*100</f>
        <v>134.78225751120456</v>
      </c>
      <c r="Q47" s="74">
        <f t="shared" si="7"/>
        <v>40234.018000000004</v>
      </c>
      <c r="R47" s="63">
        <f t="shared" si="7"/>
        <v>39555</v>
      </c>
      <c r="S47" s="64">
        <f t="shared" si="7"/>
        <v>1892</v>
      </c>
      <c r="T47" s="75">
        <f t="shared" si="7"/>
        <v>39050.84574</v>
      </c>
      <c r="U47" s="93">
        <f t="shared" si="8"/>
        <v>2063.998189217759</v>
      </c>
      <c r="V47" s="73">
        <f t="shared" si="9"/>
        <v>98.72543481228668</v>
      </c>
      <c r="W47" s="68">
        <f t="shared" si="10"/>
        <v>97.05927392088951</v>
      </c>
    </row>
    <row r="48" spans="1:23" ht="30.75" customHeight="1">
      <c r="A48" s="24" t="s">
        <v>124</v>
      </c>
      <c r="B48" s="39" t="s">
        <v>87</v>
      </c>
      <c r="C48" s="62">
        <v>141.592</v>
      </c>
      <c r="D48" s="63">
        <v>170</v>
      </c>
      <c r="E48" s="64"/>
      <c r="F48" s="65">
        <v>141.592</v>
      </c>
      <c r="G48" s="66" t="e">
        <f>F48/E48*100</f>
        <v>#DIV/0!</v>
      </c>
      <c r="H48" s="73">
        <f>F48/D48*100</f>
        <v>83.28941176470589</v>
      </c>
      <c r="I48" s="89">
        <f>F48/C48*100</f>
        <v>100</v>
      </c>
      <c r="J48" s="74">
        <f>2556+43025.7</f>
        <v>45581.7</v>
      </c>
      <c r="K48" s="70">
        <v>65582.8</v>
      </c>
      <c r="L48" s="202">
        <v>52483.4</v>
      </c>
      <c r="M48" s="187">
        <f>1847.85354+52371.21229</f>
        <v>54219.06583000001</v>
      </c>
      <c r="N48" s="72">
        <f>M48/L48*100</f>
        <v>103.30707581825874</v>
      </c>
      <c r="O48" s="73">
        <f>M48/K48*100</f>
        <v>82.67269136114957</v>
      </c>
      <c r="P48" s="68">
        <f>M48/J48*100</f>
        <v>118.94919634414691</v>
      </c>
      <c r="Q48" s="74">
        <f>C48+J48</f>
        <v>45723.291999999994</v>
      </c>
      <c r="R48" s="63">
        <f>D48+K48</f>
        <v>65752.8</v>
      </c>
      <c r="S48" s="64">
        <f>E48+L48</f>
        <v>52483.4</v>
      </c>
      <c r="T48" s="75">
        <f>F48+M48</f>
        <v>54360.657830000004</v>
      </c>
      <c r="U48" s="76">
        <f>T48/S48*100</f>
        <v>103.57686016912015</v>
      </c>
      <c r="V48" s="73">
        <f>T48/R48*100</f>
        <v>82.6742858555073</v>
      </c>
      <c r="W48" s="68">
        <f>T48/Q48*100</f>
        <v>118.89051608532478</v>
      </c>
    </row>
    <row r="49" spans="1:23" ht="34.5" hidden="1">
      <c r="A49" s="24" t="s">
        <v>120</v>
      </c>
      <c r="B49" s="39" t="s">
        <v>121</v>
      </c>
      <c r="C49" s="62"/>
      <c r="D49" s="63"/>
      <c r="E49" s="64"/>
      <c r="F49" s="65"/>
      <c r="G49" s="66" t="e">
        <f t="shared" si="1"/>
        <v>#DIV/0!</v>
      </c>
      <c r="H49" s="67" t="e">
        <f t="shared" si="2"/>
        <v>#DIV/0!</v>
      </c>
      <c r="I49" s="89"/>
      <c r="J49" s="74"/>
      <c r="K49" s="70"/>
      <c r="L49" s="202"/>
      <c r="M49" s="193"/>
      <c r="N49" s="72" t="e">
        <f>M49/L49*100</f>
        <v>#DIV/0!</v>
      </c>
      <c r="O49" s="73" t="e">
        <f>M49/K49*100</f>
        <v>#DIV/0!</v>
      </c>
      <c r="P49" s="77" t="e">
        <f>M49/J49*100</f>
        <v>#DIV/0!</v>
      </c>
      <c r="Q49" s="74">
        <f t="shared" si="7"/>
        <v>0</v>
      </c>
      <c r="R49" s="63">
        <f t="shared" si="7"/>
        <v>0</v>
      </c>
      <c r="S49" s="64">
        <f t="shared" si="7"/>
        <v>0</v>
      </c>
      <c r="T49" s="75">
        <f t="shared" si="7"/>
        <v>0</v>
      </c>
      <c r="U49" s="76" t="e">
        <f t="shared" si="8"/>
        <v>#DIV/0!</v>
      </c>
      <c r="V49" s="73" t="e">
        <f t="shared" si="9"/>
        <v>#DIV/0!</v>
      </c>
      <c r="W49" s="77" t="e">
        <f t="shared" si="10"/>
        <v>#DIV/0!</v>
      </c>
    </row>
    <row r="50" spans="1:23" ht="36" customHeight="1">
      <c r="A50" s="24" t="s">
        <v>45</v>
      </c>
      <c r="B50" s="39" t="s">
        <v>63</v>
      </c>
      <c r="C50" s="62"/>
      <c r="D50" s="63"/>
      <c r="E50" s="70"/>
      <c r="F50" s="65"/>
      <c r="G50" s="66" t="e">
        <f t="shared" si="1"/>
        <v>#DIV/0!</v>
      </c>
      <c r="H50" s="105"/>
      <c r="I50" s="197" t="e">
        <f t="shared" si="4"/>
        <v>#DIV/0!</v>
      </c>
      <c r="J50" s="74">
        <v>717.4</v>
      </c>
      <c r="K50" s="70">
        <v>773</v>
      </c>
      <c r="L50" s="202">
        <v>750</v>
      </c>
      <c r="M50" s="187">
        <v>294.125</v>
      </c>
      <c r="N50" s="134">
        <f t="shared" si="11"/>
        <v>39.21666666666667</v>
      </c>
      <c r="O50" s="73">
        <f t="shared" si="5"/>
        <v>38.049805950840884</v>
      </c>
      <c r="P50" s="68">
        <f t="shared" si="6"/>
        <v>40.99874546975188</v>
      </c>
      <c r="Q50" s="74">
        <f t="shared" si="7"/>
        <v>717.4</v>
      </c>
      <c r="R50" s="63">
        <f t="shared" si="7"/>
        <v>773</v>
      </c>
      <c r="S50" s="64">
        <f t="shared" si="7"/>
        <v>750</v>
      </c>
      <c r="T50" s="75">
        <f t="shared" si="7"/>
        <v>294.125</v>
      </c>
      <c r="U50" s="93">
        <f t="shared" si="8"/>
        <v>39.21666666666667</v>
      </c>
      <c r="V50" s="73">
        <f t="shared" si="9"/>
        <v>38.049805950840884</v>
      </c>
      <c r="W50" s="68">
        <f t="shared" si="10"/>
        <v>40.99874546975188</v>
      </c>
    </row>
    <row r="51" spans="1:23" ht="103.5" customHeight="1" hidden="1">
      <c r="A51" s="29" t="s">
        <v>89</v>
      </c>
      <c r="B51" s="39" t="s">
        <v>90</v>
      </c>
      <c r="C51" s="69"/>
      <c r="D51" s="63"/>
      <c r="E51" s="70"/>
      <c r="F51" s="65"/>
      <c r="G51" s="66" t="e">
        <f t="shared" si="1"/>
        <v>#DIV/0!</v>
      </c>
      <c r="H51" s="67" t="e">
        <f t="shared" si="2"/>
        <v>#DIV/0!</v>
      </c>
      <c r="I51" s="197" t="e">
        <f t="shared" si="4"/>
        <v>#DIV/0!</v>
      </c>
      <c r="J51" s="74"/>
      <c r="K51" s="70"/>
      <c r="L51" s="202"/>
      <c r="M51" s="191"/>
      <c r="N51" s="87" t="e">
        <f t="shared" si="11"/>
        <v>#DIV/0!</v>
      </c>
      <c r="O51" s="67" t="e">
        <f t="shared" si="5"/>
        <v>#DIV/0!</v>
      </c>
      <c r="P51" s="113" t="e">
        <f t="shared" si="6"/>
        <v>#DIV/0!</v>
      </c>
      <c r="Q51" s="74">
        <f t="shared" si="7"/>
        <v>0</v>
      </c>
      <c r="R51" s="63">
        <f t="shared" si="7"/>
        <v>0</v>
      </c>
      <c r="S51" s="64">
        <f t="shared" si="7"/>
        <v>0</v>
      </c>
      <c r="T51" s="75">
        <f t="shared" si="7"/>
        <v>0</v>
      </c>
      <c r="U51" s="93" t="e">
        <f t="shared" si="8"/>
        <v>#DIV/0!</v>
      </c>
      <c r="V51" s="67" t="e">
        <f t="shared" si="9"/>
        <v>#DIV/0!</v>
      </c>
      <c r="W51" s="113" t="e">
        <f t="shared" si="10"/>
        <v>#DIV/0!</v>
      </c>
    </row>
    <row r="52" spans="1:23" ht="65.25" customHeight="1">
      <c r="A52" s="24" t="s">
        <v>91</v>
      </c>
      <c r="B52" s="59" t="s">
        <v>123</v>
      </c>
      <c r="C52" s="62"/>
      <c r="D52" s="63"/>
      <c r="E52" s="70"/>
      <c r="F52" s="65"/>
      <c r="G52" s="66" t="e">
        <f t="shared" si="1"/>
        <v>#DIV/0!</v>
      </c>
      <c r="H52" s="67" t="e">
        <f t="shared" si="2"/>
        <v>#DIV/0!</v>
      </c>
      <c r="I52" s="197" t="e">
        <f t="shared" si="4"/>
        <v>#DIV/0!</v>
      </c>
      <c r="J52" s="74">
        <v>1765</v>
      </c>
      <c r="K52" s="70">
        <v>1566</v>
      </c>
      <c r="L52" s="202">
        <v>1300</v>
      </c>
      <c r="M52" s="187">
        <v>2822.31994</v>
      </c>
      <c r="N52" s="134">
        <f t="shared" si="11"/>
        <v>217.10153384615384</v>
      </c>
      <c r="O52" s="73">
        <f t="shared" si="5"/>
        <v>180.22477266922095</v>
      </c>
      <c r="P52" s="113">
        <f t="shared" si="6"/>
        <v>159.90481246458924</v>
      </c>
      <c r="Q52" s="74">
        <f t="shared" si="7"/>
        <v>1765</v>
      </c>
      <c r="R52" s="63">
        <f t="shared" si="7"/>
        <v>1566</v>
      </c>
      <c r="S52" s="64">
        <f t="shared" si="7"/>
        <v>1300</v>
      </c>
      <c r="T52" s="75">
        <f t="shared" si="7"/>
        <v>2822.31994</v>
      </c>
      <c r="U52" s="76">
        <f t="shared" si="8"/>
        <v>217.10153384615384</v>
      </c>
      <c r="V52" s="105">
        <f t="shared" si="9"/>
        <v>180.22477266922095</v>
      </c>
      <c r="W52" s="113">
        <f t="shared" si="10"/>
        <v>159.90481246458924</v>
      </c>
    </row>
    <row r="53" spans="1:23" ht="21" customHeight="1">
      <c r="A53" s="24" t="s">
        <v>46</v>
      </c>
      <c r="B53" s="39" t="s">
        <v>104</v>
      </c>
      <c r="C53" s="62">
        <v>6097.1</v>
      </c>
      <c r="D53" s="63">
        <v>6500</v>
      </c>
      <c r="E53" s="64"/>
      <c r="F53" s="65">
        <v>5064.011</v>
      </c>
      <c r="G53" s="66" t="e">
        <f t="shared" si="1"/>
        <v>#DIV/0!</v>
      </c>
      <c r="H53" s="105">
        <f t="shared" si="2"/>
        <v>77.90786153846155</v>
      </c>
      <c r="I53" s="89">
        <f t="shared" si="4"/>
        <v>83.05605943809353</v>
      </c>
      <c r="J53" s="74">
        <v>6097.1</v>
      </c>
      <c r="K53" s="70">
        <v>7108</v>
      </c>
      <c r="L53" s="202">
        <v>6359</v>
      </c>
      <c r="M53" s="187">
        <v>5060.19063</v>
      </c>
      <c r="N53" s="134">
        <f t="shared" si="11"/>
        <v>79.57525758767102</v>
      </c>
      <c r="O53" s="73">
        <f t="shared" si="5"/>
        <v>71.19007639279685</v>
      </c>
      <c r="P53" s="68">
        <f t="shared" si="6"/>
        <v>82.99340063308786</v>
      </c>
      <c r="Q53" s="74">
        <f aca="true" t="shared" si="12" ref="Q53:Q60">C53+J53</f>
        <v>12194.2</v>
      </c>
      <c r="R53" s="63">
        <f t="shared" si="7"/>
        <v>13608</v>
      </c>
      <c r="S53" s="64">
        <f t="shared" si="7"/>
        <v>6359</v>
      </c>
      <c r="T53" s="75">
        <f t="shared" si="7"/>
        <v>10124.20163</v>
      </c>
      <c r="U53" s="76">
        <f t="shared" si="8"/>
        <v>159.21059333228493</v>
      </c>
      <c r="V53" s="73">
        <f t="shared" si="9"/>
        <v>74.3988949882422</v>
      </c>
      <c r="W53" s="68">
        <f t="shared" si="10"/>
        <v>83.02473003559068</v>
      </c>
    </row>
    <row r="54" spans="1:23" ht="38.25" customHeight="1">
      <c r="A54" s="24" t="s">
        <v>47</v>
      </c>
      <c r="B54" s="39" t="s">
        <v>105</v>
      </c>
      <c r="C54" s="62">
        <v>349.873</v>
      </c>
      <c r="D54" s="63"/>
      <c r="E54" s="64"/>
      <c r="F54" s="65">
        <v>405.155</v>
      </c>
      <c r="G54" s="66" t="e">
        <f t="shared" si="1"/>
        <v>#DIV/0!</v>
      </c>
      <c r="H54" s="67" t="e">
        <f t="shared" si="2"/>
        <v>#DIV/0!</v>
      </c>
      <c r="I54" s="89">
        <f t="shared" si="4"/>
        <v>115.80059049998141</v>
      </c>
      <c r="J54" s="74">
        <v>1105.5</v>
      </c>
      <c r="K54" s="70">
        <f>977.3-220</f>
        <v>757.3</v>
      </c>
      <c r="L54" s="202">
        <v>255.1</v>
      </c>
      <c r="M54" s="187">
        <v>231.23158</v>
      </c>
      <c r="N54" s="72">
        <f t="shared" si="11"/>
        <v>90.64350450803606</v>
      </c>
      <c r="O54" s="73">
        <f t="shared" si="5"/>
        <v>30.53368282054668</v>
      </c>
      <c r="P54" s="68">
        <f t="shared" si="6"/>
        <v>20.91647037539575</v>
      </c>
      <c r="Q54" s="74">
        <f t="shared" si="12"/>
        <v>1455.373</v>
      </c>
      <c r="R54" s="63">
        <f t="shared" si="7"/>
        <v>757.3</v>
      </c>
      <c r="S54" s="64">
        <f t="shared" si="7"/>
        <v>255.1</v>
      </c>
      <c r="T54" s="75">
        <f t="shared" si="7"/>
        <v>636.38658</v>
      </c>
      <c r="U54" s="93">
        <f t="shared" si="8"/>
        <v>249.46553508428067</v>
      </c>
      <c r="V54" s="73">
        <f t="shared" si="9"/>
        <v>84.03361679651394</v>
      </c>
      <c r="W54" s="68">
        <f t="shared" si="10"/>
        <v>43.72669961583731</v>
      </c>
    </row>
    <row r="55" spans="1:23" ht="32.25" customHeight="1">
      <c r="A55" s="24" t="s">
        <v>48</v>
      </c>
      <c r="B55" s="59" t="s">
        <v>98</v>
      </c>
      <c r="C55" s="69">
        <v>36.267</v>
      </c>
      <c r="D55" s="63"/>
      <c r="E55" s="64"/>
      <c r="F55" s="65">
        <v>21.408</v>
      </c>
      <c r="G55" s="66" t="e">
        <f t="shared" si="1"/>
        <v>#DIV/0!</v>
      </c>
      <c r="H55" s="67" t="e">
        <f t="shared" si="2"/>
        <v>#DIV/0!</v>
      </c>
      <c r="I55" s="89">
        <f t="shared" si="4"/>
        <v>59.02886921995202</v>
      </c>
      <c r="J55" s="74">
        <v>18748.3</v>
      </c>
      <c r="K55" s="70">
        <f>49220+183-10000</f>
        <v>39403</v>
      </c>
      <c r="L55" s="202">
        <v>17987.5</v>
      </c>
      <c r="M55" s="187">
        <v>16105.95886</v>
      </c>
      <c r="N55" s="134">
        <f t="shared" si="11"/>
        <v>89.53972958999306</v>
      </c>
      <c r="O55" s="73">
        <f t="shared" si="5"/>
        <v>40.874955866304596</v>
      </c>
      <c r="P55" s="113">
        <f t="shared" si="6"/>
        <v>85.90623608540508</v>
      </c>
      <c r="Q55" s="74">
        <f t="shared" si="12"/>
        <v>18784.567</v>
      </c>
      <c r="R55" s="63">
        <f t="shared" si="7"/>
        <v>39403</v>
      </c>
      <c r="S55" s="64">
        <f t="shared" si="7"/>
        <v>17987.5</v>
      </c>
      <c r="T55" s="75">
        <f t="shared" si="7"/>
        <v>16127.36686</v>
      </c>
      <c r="U55" s="133">
        <f t="shared" si="8"/>
        <v>89.6587455733148</v>
      </c>
      <c r="V55" s="73">
        <f t="shared" si="9"/>
        <v>40.92928675481563</v>
      </c>
      <c r="W55" s="68">
        <f t="shared" si="10"/>
        <v>85.85434447331153</v>
      </c>
    </row>
    <row r="56" spans="1:23" ht="27" customHeight="1">
      <c r="A56" s="29" t="s">
        <v>122</v>
      </c>
      <c r="B56" s="45" t="s">
        <v>109</v>
      </c>
      <c r="C56" s="62">
        <v>585.826</v>
      </c>
      <c r="D56" s="63">
        <v>489</v>
      </c>
      <c r="E56" s="70"/>
      <c r="F56" s="65">
        <v>1110.052</v>
      </c>
      <c r="G56" s="66" t="e">
        <f t="shared" si="1"/>
        <v>#DIV/0!</v>
      </c>
      <c r="H56" s="73">
        <f t="shared" si="2"/>
        <v>227.00449897750508</v>
      </c>
      <c r="I56" s="197">
        <f t="shared" si="4"/>
        <v>189.48493238606682</v>
      </c>
      <c r="J56" s="74">
        <v>24491.5</v>
      </c>
      <c r="K56" s="70">
        <v>5199.8</v>
      </c>
      <c r="L56" s="202">
        <f>4519.8+50</f>
        <v>4569.8</v>
      </c>
      <c r="M56" s="193">
        <v>5863.45792</v>
      </c>
      <c r="N56" s="72">
        <f t="shared" si="11"/>
        <v>128.30885202853514</v>
      </c>
      <c r="O56" s="73">
        <f>M56/K56*100</f>
        <v>112.76314319781528</v>
      </c>
      <c r="P56" s="68">
        <f>M56/J56*100</f>
        <v>23.940787293550823</v>
      </c>
      <c r="Q56" s="74">
        <f t="shared" si="12"/>
        <v>25077.326</v>
      </c>
      <c r="R56" s="63">
        <f t="shared" si="7"/>
        <v>5688.8</v>
      </c>
      <c r="S56" s="64">
        <f t="shared" si="7"/>
        <v>4569.8</v>
      </c>
      <c r="T56" s="75">
        <f t="shared" si="7"/>
        <v>6973.5099199999995</v>
      </c>
      <c r="U56" s="133">
        <f t="shared" si="8"/>
        <v>152.59989321195675</v>
      </c>
      <c r="V56" s="73">
        <f t="shared" si="9"/>
        <v>122.5831444241316</v>
      </c>
      <c r="W56" s="68">
        <f t="shared" si="10"/>
        <v>27.808028336035505</v>
      </c>
    </row>
    <row r="57" spans="1:23" ht="20.25">
      <c r="A57" s="24" t="s">
        <v>49</v>
      </c>
      <c r="B57" s="39" t="s">
        <v>50</v>
      </c>
      <c r="C57" s="62">
        <v>305.08</v>
      </c>
      <c r="D57" s="63"/>
      <c r="E57" s="70"/>
      <c r="F57" s="65">
        <v>8.41</v>
      </c>
      <c r="G57" s="66" t="e">
        <f t="shared" si="1"/>
        <v>#DIV/0!</v>
      </c>
      <c r="H57" s="67" t="e">
        <f t="shared" si="2"/>
        <v>#DIV/0!</v>
      </c>
      <c r="I57" s="89">
        <f>F57/C57*100</f>
        <v>2.7566539923954374</v>
      </c>
      <c r="J57" s="74"/>
      <c r="K57" s="70"/>
      <c r="L57" s="202"/>
      <c r="M57" s="191"/>
      <c r="N57" s="72"/>
      <c r="O57" s="73"/>
      <c r="P57" s="68"/>
      <c r="Q57" s="74">
        <f t="shared" si="12"/>
        <v>305.08</v>
      </c>
      <c r="R57" s="63">
        <f t="shared" si="7"/>
        <v>0</v>
      </c>
      <c r="S57" s="64">
        <f t="shared" si="7"/>
        <v>0</v>
      </c>
      <c r="T57" s="75">
        <f t="shared" si="7"/>
        <v>8.41</v>
      </c>
      <c r="U57" s="93" t="e">
        <f t="shared" si="8"/>
        <v>#DIV/0!</v>
      </c>
      <c r="V57" s="67" t="e">
        <f t="shared" si="9"/>
        <v>#DIV/0!</v>
      </c>
      <c r="W57" s="68">
        <f t="shared" si="10"/>
        <v>2.7566539923954374</v>
      </c>
    </row>
    <row r="58" spans="1:23" ht="20.25">
      <c r="A58" s="24" t="s">
        <v>51</v>
      </c>
      <c r="B58" s="39" t="s">
        <v>52</v>
      </c>
      <c r="C58" s="62">
        <v>16394.83</v>
      </c>
      <c r="D58" s="63">
        <v>34808</v>
      </c>
      <c r="E58" s="64"/>
      <c r="F58" s="65">
        <v>30908.723</v>
      </c>
      <c r="G58" s="66" t="e">
        <f t="shared" si="1"/>
        <v>#DIV/0!</v>
      </c>
      <c r="H58" s="73">
        <f t="shared" si="2"/>
        <v>88.79775626292806</v>
      </c>
      <c r="I58" s="89">
        <f>F58/C58*100</f>
        <v>188.52725523838916</v>
      </c>
      <c r="J58" s="74">
        <v>9183</v>
      </c>
      <c r="K58" s="70">
        <v>13805.2</v>
      </c>
      <c r="L58" s="202">
        <v>11580.1</v>
      </c>
      <c r="M58" s="187">
        <v>11869.89227</v>
      </c>
      <c r="N58" s="72">
        <f aca="true" t="shared" si="13" ref="N58:N66">M58/L58*100</f>
        <v>102.50250230999731</v>
      </c>
      <c r="O58" s="73">
        <f t="shared" si="5"/>
        <v>85.98131334569582</v>
      </c>
      <c r="P58" s="68">
        <f t="shared" si="6"/>
        <v>129.25941707502994</v>
      </c>
      <c r="Q58" s="74">
        <f t="shared" si="12"/>
        <v>25577.83</v>
      </c>
      <c r="R58" s="63">
        <f t="shared" si="7"/>
        <v>48613.2</v>
      </c>
      <c r="S58" s="64">
        <f t="shared" si="7"/>
        <v>11580.1</v>
      </c>
      <c r="T58" s="75">
        <f t="shared" si="7"/>
        <v>42778.61527</v>
      </c>
      <c r="U58" s="76">
        <f t="shared" si="8"/>
        <v>369.4149037573078</v>
      </c>
      <c r="V58" s="73">
        <f t="shared" si="9"/>
        <v>87.99794144388767</v>
      </c>
      <c r="W58" s="68">
        <f t="shared" si="10"/>
        <v>167.24880597767674</v>
      </c>
    </row>
    <row r="59" spans="1:23" ht="20.25">
      <c r="A59" s="24" t="s">
        <v>53</v>
      </c>
      <c r="B59" s="40" t="s">
        <v>54</v>
      </c>
      <c r="C59" s="69">
        <f>C60+C61</f>
        <v>1297.101</v>
      </c>
      <c r="D59" s="63"/>
      <c r="E59" s="70">
        <f>SUM(E60:E61)</f>
        <v>0</v>
      </c>
      <c r="F59" s="71">
        <f>SUM(F60:F61)</f>
        <v>-656.458</v>
      </c>
      <c r="G59" s="66" t="e">
        <f t="shared" si="1"/>
        <v>#DIV/0!</v>
      </c>
      <c r="H59" s="135" t="e">
        <f t="shared" si="2"/>
        <v>#DIV/0!</v>
      </c>
      <c r="I59" s="63">
        <f t="shared" si="4"/>
        <v>-50.60962870277641</v>
      </c>
      <c r="J59" s="69">
        <f>J60+J61</f>
        <v>2386.2999999999997</v>
      </c>
      <c r="K59" s="69">
        <f>SUM(K60:K61)</f>
        <v>2250</v>
      </c>
      <c r="L59" s="203">
        <f>SUM(L60:L61)</f>
        <v>2150</v>
      </c>
      <c r="M59" s="193">
        <f>SUM(M60:M61)</f>
        <v>1024.23743</v>
      </c>
      <c r="N59" s="134">
        <f t="shared" si="13"/>
        <v>47.63895023255814</v>
      </c>
      <c r="O59" s="73">
        <f t="shared" si="5"/>
        <v>45.521663555555556</v>
      </c>
      <c r="P59" s="68">
        <f t="shared" si="6"/>
        <v>42.921570213300924</v>
      </c>
      <c r="Q59" s="74">
        <f t="shared" si="12"/>
        <v>3683.401</v>
      </c>
      <c r="R59" s="63">
        <f t="shared" si="7"/>
        <v>2250</v>
      </c>
      <c r="S59" s="64">
        <f t="shared" si="7"/>
        <v>2150</v>
      </c>
      <c r="T59" s="75">
        <f t="shared" si="7"/>
        <v>367.77942999999993</v>
      </c>
      <c r="U59" s="93">
        <f t="shared" si="8"/>
        <v>17.106019999999997</v>
      </c>
      <c r="V59" s="73">
        <f t="shared" si="9"/>
        <v>16.345752444444443</v>
      </c>
      <c r="W59" s="68">
        <f t="shared" si="10"/>
        <v>9.9847784696806</v>
      </c>
    </row>
    <row r="60" spans="1:23" ht="20.25">
      <c r="A60" s="24" t="s">
        <v>55</v>
      </c>
      <c r="B60" s="39" t="s">
        <v>56</v>
      </c>
      <c r="C60" s="62">
        <v>1297.101</v>
      </c>
      <c r="D60" s="63"/>
      <c r="E60" s="70"/>
      <c r="F60" s="65">
        <v>-656.458</v>
      </c>
      <c r="G60" s="66" t="e">
        <f t="shared" si="1"/>
        <v>#DIV/0!</v>
      </c>
      <c r="H60" s="67" t="e">
        <f t="shared" si="2"/>
        <v>#DIV/0!</v>
      </c>
      <c r="I60" s="89">
        <f t="shared" si="4"/>
        <v>-50.60962870277641</v>
      </c>
      <c r="J60" s="74">
        <v>39.6</v>
      </c>
      <c r="K60" s="70"/>
      <c r="L60" s="202"/>
      <c r="M60" s="187">
        <v>139.44243</v>
      </c>
      <c r="N60" s="87" t="e">
        <f t="shared" si="13"/>
        <v>#DIV/0!</v>
      </c>
      <c r="O60" s="67" t="e">
        <f t="shared" si="5"/>
        <v>#DIV/0!</v>
      </c>
      <c r="P60" s="68">
        <f t="shared" si="6"/>
        <v>352.1273484848485</v>
      </c>
      <c r="Q60" s="74">
        <f t="shared" si="12"/>
        <v>1336.701</v>
      </c>
      <c r="R60" s="63">
        <f t="shared" si="7"/>
        <v>0</v>
      </c>
      <c r="S60" s="64">
        <f t="shared" si="7"/>
        <v>0</v>
      </c>
      <c r="T60" s="75">
        <f t="shared" si="7"/>
        <v>-517.01557</v>
      </c>
      <c r="U60" s="93" t="e">
        <f t="shared" si="8"/>
        <v>#DIV/0!</v>
      </c>
      <c r="V60" s="67" t="e">
        <f t="shared" si="9"/>
        <v>#DIV/0!</v>
      </c>
      <c r="W60" s="68">
        <f t="shared" si="10"/>
        <v>-38.678475590277856</v>
      </c>
    </row>
    <row r="61" spans="1:23" ht="20.25">
      <c r="A61" s="24" t="s">
        <v>57</v>
      </c>
      <c r="B61" s="39" t="s">
        <v>102</v>
      </c>
      <c r="C61" s="69"/>
      <c r="D61" s="63"/>
      <c r="E61" s="70"/>
      <c r="F61" s="65"/>
      <c r="G61" s="66" t="e">
        <f t="shared" si="1"/>
        <v>#DIV/0!</v>
      </c>
      <c r="H61" s="67" t="e">
        <f t="shared" si="2"/>
        <v>#DIV/0!</v>
      </c>
      <c r="I61" s="197" t="e">
        <f t="shared" si="4"/>
        <v>#DIV/0!</v>
      </c>
      <c r="J61" s="74">
        <v>2346.7</v>
      </c>
      <c r="K61" s="70">
        <v>2250</v>
      </c>
      <c r="L61" s="202">
        <v>2150</v>
      </c>
      <c r="M61" s="187">
        <v>884.795</v>
      </c>
      <c r="N61" s="134">
        <f t="shared" si="13"/>
        <v>41.153255813953486</v>
      </c>
      <c r="O61" s="73">
        <f t="shared" si="5"/>
        <v>39.32422222222222</v>
      </c>
      <c r="P61" s="68">
        <f t="shared" si="6"/>
        <v>37.70379682106789</v>
      </c>
      <c r="Q61" s="74">
        <f t="shared" si="7"/>
        <v>2346.7</v>
      </c>
      <c r="R61" s="63">
        <f t="shared" si="7"/>
        <v>2250</v>
      </c>
      <c r="S61" s="64">
        <f t="shared" si="7"/>
        <v>2150</v>
      </c>
      <c r="T61" s="75">
        <f t="shared" si="7"/>
        <v>884.795</v>
      </c>
      <c r="U61" s="93">
        <f t="shared" si="8"/>
        <v>41.153255813953486</v>
      </c>
      <c r="V61" s="73">
        <f t="shared" si="9"/>
        <v>39.32422222222222</v>
      </c>
      <c r="W61" s="68">
        <f t="shared" si="10"/>
        <v>37.70379682106789</v>
      </c>
    </row>
    <row r="62" spans="1:23" ht="51.75" customHeight="1" hidden="1">
      <c r="A62" s="24" t="s">
        <v>92</v>
      </c>
      <c r="B62" s="39" t="s">
        <v>71</v>
      </c>
      <c r="C62" s="69"/>
      <c r="D62" s="63"/>
      <c r="E62" s="70"/>
      <c r="F62" s="65"/>
      <c r="G62" s="66" t="e">
        <f t="shared" si="1"/>
        <v>#DIV/0!</v>
      </c>
      <c r="H62" s="67" t="e">
        <f t="shared" si="2"/>
        <v>#DIV/0!</v>
      </c>
      <c r="I62" s="197" t="e">
        <f t="shared" si="4"/>
        <v>#DIV/0!</v>
      </c>
      <c r="J62" s="74"/>
      <c r="K62" s="70"/>
      <c r="L62" s="204"/>
      <c r="M62" s="71"/>
      <c r="N62" s="87" t="e">
        <f t="shared" si="13"/>
        <v>#DIV/0!</v>
      </c>
      <c r="O62" s="67" t="e">
        <f t="shared" si="5"/>
        <v>#DIV/0!</v>
      </c>
      <c r="P62" s="77" t="e">
        <f t="shared" si="6"/>
        <v>#DIV/0!</v>
      </c>
      <c r="Q62" s="74">
        <f t="shared" si="7"/>
        <v>0</v>
      </c>
      <c r="R62" s="63">
        <f t="shared" si="7"/>
        <v>0</v>
      </c>
      <c r="S62" s="64">
        <f t="shared" si="7"/>
        <v>0</v>
      </c>
      <c r="T62" s="75">
        <f t="shared" si="7"/>
        <v>0</v>
      </c>
      <c r="U62" s="93" t="e">
        <f t="shared" si="8"/>
        <v>#DIV/0!</v>
      </c>
      <c r="V62" s="67" t="e">
        <f t="shared" si="9"/>
        <v>#DIV/0!</v>
      </c>
      <c r="W62" s="77" t="e">
        <f t="shared" si="10"/>
        <v>#DIV/0!</v>
      </c>
    </row>
    <row r="63" spans="1:23" ht="34.5" hidden="1">
      <c r="A63" s="24" t="s">
        <v>93</v>
      </c>
      <c r="B63" s="39" t="s">
        <v>72</v>
      </c>
      <c r="C63" s="69"/>
      <c r="D63" s="63"/>
      <c r="E63" s="70"/>
      <c r="F63" s="65"/>
      <c r="G63" s="66" t="e">
        <f t="shared" si="1"/>
        <v>#DIV/0!</v>
      </c>
      <c r="H63" s="67" t="e">
        <f t="shared" si="2"/>
        <v>#DIV/0!</v>
      </c>
      <c r="I63" s="197" t="e">
        <f t="shared" si="4"/>
        <v>#DIV/0!</v>
      </c>
      <c r="J63" s="74"/>
      <c r="K63" s="70"/>
      <c r="L63" s="204"/>
      <c r="M63" s="71"/>
      <c r="N63" s="87" t="e">
        <f t="shared" si="13"/>
        <v>#DIV/0!</v>
      </c>
      <c r="O63" s="67" t="e">
        <f t="shared" si="5"/>
        <v>#DIV/0!</v>
      </c>
      <c r="P63" s="77" t="e">
        <f t="shared" si="6"/>
        <v>#DIV/0!</v>
      </c>
      <c r="Q63" s="74">
        <f t="shared" si="7"/>
        <v>0</v>
      </c>
      <c r="R63" s="63">
        <f t="shared" si="7"/>
        <v>0</v>
      </c>
      <c r="S63" s="64">
        <f t="shared" si="7"/>
        <v>0</v>
      </c>
      <c r="T63" s="75">
        <f t="shared" si="7"/>
        <v>0</v>
      </c>
      <c r="U63" s="93" t="e">
        <f t="shared" si="8"/>
        <v>#DIV/0!</v>
      </c>
      <c r="V63" s="67" t="e">
        <f t="shared" si="9"/>
        <v>#DIV/0!</v>
      </c>
      <c r="W63" s="77" t="e">
        <f t="shared" si="10"/>
        <v>#DIV/0!</v>
      </c>
    </row>
    <row r="64" spans="1:23" s="15" customFormat="1" ht="21" thickBot="1">
      <c r="A64" s="30" t="s">
        <v>58</v>
      </c>
      <c r="B64" s="46" t="s">
        <v>59</v>
      </c>
      <c r="C64" s="136"/>
      <c r="D64" s="95"/>
      <c r="E64" s="137"/>
      <c r="F64" s="65"/>
      <c r="G64" s="138" t="e">
        <f t="shared" si="1"/>
        <v>#DIV/0!</v>
      </c>
      <c r="H64" s="139" t="e">
        <f t="shared" si="2"/>
        <v>#DIV/0!</v>
      </c>
      <c r="I64" s="198" t="e">
        <f t="shared" si="4"/>
        <v>#DIV/0!</v>
      </c>
      <c r="J64" s="142">
        <v>908</v>
      </c>
      <c r="K64" s="140">
        <f>746.8+13+100+25</f>
        <v>884.8</v>
      </c>
      <c r="L64" s="205">
        <f>707.8+100</f>
        <v>807.8</v>
      </c>
      <c r="M64" s="189">
        <v>1019.21202</v>
      </c>
      <c r="N64" s="100">
        <f t="shared" si="13"/>
        <v>126.17133201287449</v>
      </c>
      <c r="O64" s="141">
        <f t="shared" si="5"/>
        <v>115.19123191681737</v>
      </c>
      <c r="P64" s="99">
        <f t="shared" si="6"/>
        <v>112.24801982378855</v>
      </c>
      <c r="Q64" s="142">
        <f>C64+J64</f>
        <v>908</v>
      </c>
      <c r="R64" s="143">
        <f t="shared" si="7"/>
        <v>884.8</v>
      </c>
      <c r="S64" s="144">
        <f t="shared" si="7"/>
        <v>807.8</v>
      </c>
      <c r="T64" s="145">
        <f t="shared" si="7"/>
        <v>1019.21202</v>
      </c>
      <c r="U64" s="146">
        <f t="shared" si="8"/>
        <v>126.17133201287449</v>
      </c>
      <c r="V64" s="95">
        <f>T64/R64*100</f>
        <v>115.19123191681737</v>
      </c>
      <c r="W64" s="99">
        <f t="shared" si="10"/>
        <v>112.24801982378855</v>
      </c>
    </row>
    <row r="65" spans="1:23" ht="0.75" customHeight="1" thickBot="1">
      <c r="A65" s="31"/>
      <c r="B65" s="43" t="s">
        <v>101</v>
      </c>
      <c r="C65" s="147"/>
      <c r="D65" s="115"/>
      <c r="E65" s="116"/>
      <c r="F65" s="148"/>
      <c r="G65" s="149"/>
      <c r="H65" s="150"/>
      <c r="I65" s="199"/>
      <c r="J65" s="206"/>
      <c r="K65" s="151"/>
      <c r="L65" s="207"/>
      <c r="M65" s="107"/>
      <c r="N65" s="152"/>
      <c r="O65" s="115"/>
      <c r="P65" s="115"/>
      <c r="Q65" s="120">
        <f t="shared" si="7"/>
        <v>0</v>
      </c>
      <c r="R65" s="115"/>
      <c r="S65" s="115"/>
      <c r="T65" s="145">
        <f t="shared" si="7"/>
        <v>0</v>
      </c>
      <c r="U65" s="120"/>
      <c r="V65" s="118" t="e">
        <f>T65/R65*100</f>
        <v>#DIV/0!</v>
      </c>
      <c r="W65" s="122" t="e">
        <f t="shared" si="10"/>
        <v>#DIV/0!</v>
      </c>
    </row>
    <row r="66" spans="1:23" s="3" customFormat="1" ht="22.5" customHeight="1" thickBot="1">
      <c r="A66" s="32"/>
      <c r="B66" s="47" t="s">
        <v>60</v>
      </c>
      <c r="C66" s="154">
        <f>C5+C37+C64</f>
        <v>907278.9859999999</v>
      </c>
      <c r="D66" s="154">
        <f>D5+D37+D64</f>
        <v>1227805.1</v>
      </c>
      <c r="E66" s="154">
        <f>E5+E37+E64</f>
        <v>0</v>
      </c>
      <c r="F66" s="155">
        <f>F5+F37+F64</f>
        <v>1038825.3439999998</v>
      </c>
      <c r="G66" s="156" t="e">
        <f>F66/E66*100</f>
        <v>#DIV/0!</v>
      </c>
      <c r="H66" s="154">
        <f>F66/D66*100</f>
        <v>84.60832619118456</v>
      </c>
      <c r="I66" s="160">
        <f>F66/C66*100</f>
        <v>114.49899755531206</v>
      </c>
      <c r="J66" s="208">
        <f>J5+J37+J64</f>
        <v>843811.9800000001</v>
      </c>
      <c r="K66" s="20">
        <f>K5+K37+K64</f>
        <v>1050048.8</v>
      </c>
      <c r="L66" s="209">
        <f>L5+L37+L64</f>
        <v>799303.3000000003</v>
      </c>
      <c r="M66" s="155">
        <f>M5+M37+M64</f>
        <v>816268.86674</v>
      </c>
      <c r="N66" s="157">
        <f t="shared" si="13"/>
        <v>102.12254431327878</v>
      </c>
      <c r="O66" s="158">
        <f>M66/K66*100</f>
        <v>77.7362791843579</v>
      </c>
      <c r="P66" s="159">
        <f>M66/J66*100</f>
        <v>96.73587079671468</v>
      </c>
      <c r="Q66" s="154">
        <f>Q5+Q37+Q64</f>
        <v>1751090.9660000002</v>
      </c>
      <c r="R66" s="20">
        <f>R5+R37+R64</f>
        <v>2277853.9</v>
      </c>
      <c r="S66" s="160">
        <f>S5+S37+S64</f>
        <v>718446.7000000001</v>
      </c>
      <c r="T66" s="155">
        <f>T5+T37+T64</f>
        <v>1855094.21074</v>
      </c>
      <c r="U66" s="158">
        <f>T66/S66*100</f>
        <v>258.20902382041703</v>
      </c>
      <c r="V66" s="154">
        <f>T66/R66*100</f>
        <v>81.44043877177549</v>
      </c>
      <c r="W66" s="159">
        <f>T66/Q66*100</f>
        <v>105.93933991776414</v>
      </c>
    </row>
    <row r="67" spans="1:23" s="3" customFormat="1" ht="21.75" customHeight="1" thickBot="1">
      <c r="A67" s="33"/>
      <c r="B67" s="48" t="s">
        <v>110</v>
      </c>
      <c r="C67" s="154">
        <f>C66-C60</f>
        <v>905981.8849999999</v>
      </c>
      <c r="D67" s="154">
        <f>D66-D60</f>
        <v>1227805.1</v>
      </c>
      <c r="E67" s="154">
        <f>E66-E60</f>
        <v>0</v>
      </c>
      <c r="F67" s="155">
        <f>F66-F60</f>
        <v>1039481.8019999998</v>
      </c>
      <c r="G67" s="156" t="e">
        <f>F67/E67*100</f>
        <v>#DIV/0!</v>
      </c>
      <c r="H67" s="154">
        <f>F67/D67*100</f>
        <v>84.66179216880592</v>
      </c>
      <c r="I67" s="160">
        <f>F67/C67*100</f>
        <v>114.73538480297537</v>
      </c>
      <c r="J67" s="208">
        <f>J66-J60</f>
        <v>843772.3800000001</v>
      </c>
      <c r="K67" s="20">
        <f>K66-K60</f>
        <v>1050048.8</v>
      </c>
      <c r="L67" s="209">
        <f>L66-L60</f>
        <v>799303.3000000003</v>
      </c>
      <c r="M67" s="182">
        <f>M66-M60</f>
        <v>816129.4243099999</v>
      </c>
      <c r="N67" s="157">
        <f>M67/L67*100</f>
        <v>102.10509881668193</v>
      </c>
      <c r="O67" s="158">
        <f>M67/K67*100</f>
        <v>77.7229995701152</v>
      </c>
      <c r="P67" s="159">
        <f>M67/J67*100</f>
        <v>96.72388474128529</v>
      </c>
      <c r="Q67" s="153">
        <f>Q66-Q60</f>
        <v>1749754.2650000004</v>
      </c>
      <c r="R67" s="20">
        <f>R66-R60</f>
        <v>2277853.9</v>
      </c>
      <c r="S67" s="154">
        <f>S66-S60</f>
        <v>718446.7000000001</v>
      </c>
      <c r="T67" s="161">
        <f>T66-T60</f>
        <v>1855611.22631</v>
      </c>
      <c r="U67" s="154" t="e">
        <f>U66-U60</f>
        <v>#DIV/0!</v>
      </c>
      <c r="V67" s="154">
        <f>T67/R67*100</f>
        <v>81.46313625777317</v>
      </c>
      <c r="W67" s="159">
        <f>T67/Q67*100</f>
        <v>106.04981873326078</v>
      </c>
    </row>
    <row r="68" spans="1:23" s="165" customFormat="1" ht="34.5" customHeight="1">
      <c r="A68" s="162"/>
      <c r="B68" s="219" t="s">
        <v>132</v>
      </c>
      <c r="C68" s="219"/>
      <c r="D68" s="219"/>
      <c r="E68" s="219"/>
      <c r="F68" s="219"/>
      <c r="G68" s="163"/>
      <c r="H68" s="163"/>
      <c r="I68" s="163"/>
      <c r="J68" s="163"/>
      <c r="K68" s="164"/>
      <c r="M68" s="163"/>
      <c r="N68" s="163"/>
      <c r="O68" s="163"/>
      <c r="P68" s="163"/>
      <c r="Q68" s="163"/>
      <c r="R68" s="165" t="s">
        <v>68</v>
      </c>
      <c r="S68" s="163"/>
      <c r="T68" s="163"/>
      <c r="U68" s="163"/>
      <c r="V68" s="163"/>
      <c r="W68" s="163"/>
    </row>
    <row r="69" ht="12.75" customHeight="1"/>
    <row r="70" spans="1:20" s="9" customFormat="1" ht="22.5" customHeight="1" hidden="1">
      <c r="A70" s="34"/>
      <c r="G70" s="10"/>
      <c r="H70" s="10"/>
      <c r="I70" s="10"/>
      <c r="J70" s="10"/>
      <c r="K70" s="10"/>
      <c r="L70" s="11" t="s">
        <v>68</v>
      </c>
      <c r="M70" s="10"/>
      <c r="N70" s="10"/>
      <c r="O70" s="10"/>
      <c r="P70" s="10"/>
      <c r="T70" s="12"/>
    </row>
    <row r="71" spans="2:20" ht="18">
      <c r="B71" s="8"/>
      <c r="F71" s="37">
        <f>F66-'для селектора'!$F$65</f>
        <v>1038825.3439999998</v>
      </c>
      <c r="G71" s="35"/>
      <c r="H71" s="35"/>
      <c r="I71" s="35"/>
      <c r="J71" s="35"/>
      <c r="K71" s="35"/>
      <c r="L71" s="35"/>
      <c r="M71" s="37">
        <f>M66-'для селектора'!$M$65</f>
        <v>816268.86674</v>
      </c>
      <c r="N71" s="35"/>
      <c r="O71" s="35"/>
      <c r="P71" s="35"/>
      <c r="Q71" s="35"/>
      <c r="R71" s="35"/>
      <c r="S71" s="35"/>
      <c r="T71" s="37">
        <f>F71+M71</f>
        <v>1855094.2107399998</v>
      </c>
    </row>
    <row r="72" s="35" customFormat="1" ht="18">
      <c r="B72" s="36"/>
    </row>
    <row r="73" spans="2:20" ht="15">
      <c r="B73" s="8"/>
      <c r="F73" s="172">
        <f>D66-F66</f>
        <v>188979.75600000028</v>
      </c>
      <c r="G73" s="173"/>
      <c r="H73" s="173"/>
      <c r="I73" s="173"/>
      <c r="J73" s="173"/>
      <c r="K73" s="173"/>
      <c r="L73" s="173"/>
      <c r="M73" s="172">
        <f>K66-M66</f>
        <v>233779.93326000008</v>
      </c>
      <c r="T73" s="172">
        <f>R66-T66</f>
        <v>422759.6892599999</v>
      </c>
    </row>
    <row r="74" ht="14.25">
      <c r="B74" s="8"/>
    </row>
    <row r="75" ht="14.25">
      <c r="B75" s="8"/>
    </row>
    <row r="76" ht="14.25">
      <c r="B76" s="8"/>
    </row>
    <row r="77" ht="14.25">
      <c r="B77" s="8"/>
    </row>
    <row r="78" ht="14.25">
      <c r="B78" s="8"/>
    </row>
    <row r="79" ht="14.25">
      <c r="B79" s="8"/>
    </row>
    <row r="80" ht="14.25">
      <c r="B80" s="8"/>
    </row>
    <row r="81" ht="14.25">
      <c r="B81" s="8"/>
    </row>
    <row r="82" ht="14.25">
      <c r="B82" s="8"/>
    </row>
    <row r="83" ht="14.25">
      <c r="B83" s="8"/>
    </row>
    <row r="84" ht="14.25">
      <c r="B84" s="8"/>
    </row>
    <row r="85" ht="14.25">
      <c r="B85" s="8"/>
    </row>
    <row r="86" ht="14.25">
      <c r="B86" s="8"/>
    </row>
    <row r="87" ht="14.25">
      <c r="B87" s="8"/>
    </row>
    <row r="88" ht="14.25">
      <c r="B88" s="8"/>
    </row>
    <row r="89" ht="14.25">
      <c r="B89" s="8"/>
    </row>
    <row r="90" ht="14.25">
      <c r="B90" s="8"/>
    </row>
    <row r="91" ht="14.25">
      <c r="B91" s="8"/>
    </row>
    <row r="92" ht="14.25">
      <c r="B92" s="8"/>
    </row>
    <row r="93" ht="14.25">
      <c r="B93" s="8"/>
    </row>
    <row r="94" ht="14.25">
      <c r="B94" s="8"/>
    </row>
    <row r="95" ht="14.25">
      <c r="B95" s="8"/>
    </row>
    <row r="96" ht="14.25">
      <c r="B96" s="8"/>
    </row>
    <row r="97" ht="14.25">
      <c r="B97" s="8"/>
    </row>
    <row r="98" ht="14.25">
      <c r="B98" s="8"/>
    </row>
    <row r="99" ht="14.25">
      <c r="B99" s="8"/>
    </row>
    <row r="100" ht="14.25">
      <c r="B100" s="8"/>
    </row>
    <row r="101" ht="14.25">
      <c r="B101" s="8"/>
    </row>
    <row r="102" ht="14.25">
      <c r="B102" s="8"/>
    </row>
    <row r="103" ht="14.25">
      <c r="B103" s="8"/>
    </row>
    <row r="104" ht="14.25">
      <c r="B104" s="8"/>
    </row>
    <row r="105" ht="14.25">
      <c r="B105" s="8"/>
    </row>
    <row r="106" ht="14.25">
      <c r="B106" s="8"/>
    </row>
    <row r="107" ht="14.25">
      <c r="B107" s="8"/>
    </row>
    <row r="108" ht="14.25">
      <c r="B108" s="8"/>
    </row>
    <row r="109" ht="14.25">
      <c r="B109" s="8"/>
    </row>
    <row r="110" ht="14.25">
      <c r="B110" s="8"/>
    </row>
    <row r="111" ht="14.25">
      <c r="B111" s="8"/>
    </row>
    <row r="112" ht="14.25">
      <c r="B112" s="8"/>
    </row>
    <row r="113" ht="14.25">
      <c r="B113" s="8"/>
    </row>
    <row r="114" ht="14.25">
      <c r="B114" s="8"/>
    </row>
    <row r="115" ht="14.25">
      <c r="B115" s="8"/>
    </row>
    <row r="116" ht="14.25">
      <c r="B116" s="8"/>
    </row>
    <row r="117" ht="14.25">
      <c r="B117" s="8"/>
    </row>
    <row r="118" ht="14.25">
      <c r="B118" s="8"/>
    </row>
    <row r="119" ht="14.25">
      <c r="B119" s="8"/>
    </row>
    <row r="120" ht="14.25">
      <c r="B120" s="8"/>
    </row>
    <row r="121" ht="14.25">
      <c r="B121" s="8"/>
    </row>
    <row r="122" ht="14.25">
      <c r="B122" s="8"/>
    </row>
    <row r="123" ht="14.25">
      <c r="B123" s="8"/>
    </row>
    <row r="124" ht="14.25">
      <c r="B124" s="8"/>
    </row>
    <row r="125" ht="14.25">
      <c r="B125" s="8"/>
    </row>
    <row r="126" ht="14.25">
      <c r="B126" s="8"/>
    </row>
    <row r="127" ht="14.25">
      <c r="B127" s="8"/>
    </row>
    <row r="128" ht="14.25">
      <c r="B128" s="8"/>
    </row>
    <row r="129" ht="14.25">
      <c r="B129" s="8"/>
    </row>
    <row r="130" ht="14.25">
      <c r="B130" s="8"/>
    </row>
    <row r="131" ht="14.25">
      <c r="B131" s="8"/>
    </row>
    <row r="132" ht="14.25">
      <c r="B132" s="8"/>
    </row>
    <row r="133" ht="14.25">
      <c r="B133" s="8"/>
    </row>
    <row r="134" ht="14.25">
      <c r="B134" s="8"/>
    </row>
    <row r="135" ht="14.25">
      <c r="B135" s="8"/>
    </row>
    <row r="136" ht="14.25">
      <c r="B136" s="8"/>
    </row>
    <row r="137" ht="14.25">
      <c r="B137" s="8"/>
    </row>
    <row r="138" ht="14.25">
      <c r="B138" s="8"/>
    </row>
    <row r="139" ht="14.25">
      <c r="B139" s="8"/>
    </row>
    <row r="140" ht="14.25">
      <c r="B140" s="8"/>
    </row>
    <row r="141" ht="14.25">
      <c r="B141" s="8"/>
    </row>
    <row r="142" ht="14.25">
      <c r="B142" s="8"/>
    </row>
    <row r="143" ht="14.25">
      <c r="B143" s="8"/>
    </row>
    <row r="144" ht="14.25">
      <c r="B144" s="8"/>
    </row>
    <row r="145" ht="14.25">
      <c r="B145" s="8"/>
    </row>
    <row r="146" ht="14.25">
      <c r="B146" s="8"/>
    </row>
    <row r="147" ht="14.25">
      <c r="B147" s="8"/>
    </row>
    <row r="148" ht="14.25">
      <c r="B148" s="8"/>
    </row>
    <row r="149" ht="14.25">
      <c r="B149" s="8"/>
    </row>
    <row r="150" ht="14.25">
      <c r="B150" s="8"/>
    </row>
    <row r="151" ht="14.25">
      <c r="B151" s="8"/>
    </row>
    <row r="152" ht="14.25">
      <c r="B152" s="8"/>
    </row>
    <row r="153" ht="14.25">
      <c r="B153" s="8"/>
    </row>
    <row r="154" ht="14.25">
      <c r="B154" s="8"/>
    </row>
    <row r="155" ht="14.25">
      <c r="B155" s="8"/>
    </row>
    <row r="156" ht="14.25">
      <c r="B156" s="8"/>
    </row>
    <row r="157" ht="14.25">
      <c r="B157" s="8"/>
    </row>
    <row r="158" ht="14.25">
      <c r="B158" s="8"/>
    </row>
    <row r="159" ht="14.25">
      <c r="B159" s="8"/>
    </row>
    <row r="160" ht="14.25">
      <c r="B160" s="8"/>
    </row>
    <row r="161" ht="14.25">
      <c r="B161" s="8"/>
    </row>
    <row r="162" ht="14.25">
      <c r="B162" s="8"/>
    </row>
    <row r="163" ht="14.25">
      <c r="B163" s="8"/>
    </row>
    <row r="164" ht="14.25">
      <c r="B164" s="8"/>
    </row>
    <row r="165" ht="14.25">
      <c r="B165" s="8"/>
    </row>
    <row r="166" ht="14.25">
      <c r="B166" s="8"/>
    </row>
    <row r="167" ht="14.25">
      <c r="B167" s="8"/>
    </row>
    <row r="168" ht="14.25">
      <c r="B168" s="8"/>
    </row>
    <row r="169" ht="14.25">
      <c r="B169" s="8"/>
    </row>
    <row r="170" ht="14.25">
      <c r="B170" s="8"/>
    </row>
    <row r="171" ht="14.25">
      <c r="B171" s="8"/>
    </row>
    <row r="172" ht="14.25">
      <c r="B172" s="8"/>
    </row>
    <row r="173" ht="14.25">
      <c r="B173" s="8"/>
    </row>
    <row r="174" ht="14.25">
      <c r="B174" s="8"/>
    </row>
    <row r="175" ht="14.25">
      <c r="B175" s="8"/>
    </row>
    <row r="176" ht="14.25">
      <c r="B176" s="8"/>
    </row>
    <row r="177" ht="14.25">
      <c r="B177" s="8"/>
    </row>
    <row r="178" ht="14.25">
      <c r="B178" s="8"/>
    </row>
    <row r="179" ht="14.25">
      <c r="B179" s="8"/>
    </row>
    <row r="180" ht="14.25">
      <c r="B180" s="8"/>
    </row>
    <row r="181" ht="14.25">
      <c r="B181" s="8"/>
    </row>
    <row r="182" ht="14.25">
      <c r="B182" s="8"/>
    </row>
    <row r="183" ht="14.25">
      <c r="B183" s="8"/>
    </row>
    <row r="184" ht="14.25">
      <c r="B184" s="8"/>
    </row>
    <row r="185" ht="14.25">
      <c r="B185" s="8"/>
    </row>
    <row r="186" ht="14.25">
      <c r="B186" s="8"/>
    </row>
    <row r="187" ht="14.25">
      <c r="B187" s="8"/>
    </row>
    <row r="188" ht="14.25">
      <c r="B188" s="8"/>
    </row>
    <row r="189" ht="14.25">
      <c r="B189" s="8"/>
    </row>
    <row r="190" ht="14.25">
      <c r="B190" s="8"/>
    </row>
    <row r="191" ht="14.25">
      <c r="B191" s="8"/>
    </row>
    <row r="192" ht="14.25">
      <c r="B192" s="8"/>
    </row>
    <row r="193" ht="14.25">
      <c r="B193" s="8"/>
    </row>
    <row r="194" ht="14.25">
      <c r="B194" s="8"/>
    </row>
    <row r="195" ht="14.25">
      <c r="B195" s="8"/>
    </row>
    <row r="196" ht="14.25">
      <c r="B196" s="8"/>
    </row>
    <row r="197" ht="14.25">
      <c r="B197" s="8"/>
    </row>
    <row r="198" ht="14.25">
      <c r="B198" s="8"/>
    </row>
    <row r="199" ht="14.25">
      <c r="B199" s="8"/>
    </row>
    <row r="200" ht="14.25">
      <c r="B200" s="8"/>
    </row>
    <row r="201" ht="14.25">
      <c r="B201" s="8"/>
    </row>
    <row r="202" ht="14.25">
      <c r="B202" s="8"/>
    </row>
    <row r="203" ht="14.25">
      <c r="B203" s="8"/>
    </row>
    <row r="204" ht="14.25">
      <c r="B204" s="8"/>
    </row>
    <row r="205" ht="14.25">
      <c r="B205" s="8"/>
    </row>
    <row r="206" ht="14.25">
      <c r="B206" s="8"/>
    </row>
    <row r="207" ht="14.25">
      <c r="B207" s="8"/>
    </row>
    <row r="208" ht="14.25">
      <c r="B208" s="8"/>
    </row>
    <row r="209" ht="14.25">
      <c r="B209" s="8"/>
    </row>
    <row r="210" ht="14.25">
      <c r="B210" s="8"/>
    </row>
    <row r="211" ht="14.25">
      <c r="B211" s="8"/>
    </row>
    <row r="212" ht="14.25">
      <c r="B212" s="8"/>
    </row>
    <row r="213" ht="14.25">
      <c r="B213" s="8"/>
    </row>
    <row r="214" ht="14.25">
      <c r="B214" s="8"/>
    </row>
    <row r="215" ht="14.25">
      <c r="B215" s="8"/>
    </row>
    <row r="216" ht="14.25">
      <c r="B216" s="8"/>
    </row>
    <row r="217" ht="14.25">
      <c r="B217" s="8"/>
    </row>
    <row r="218" ht="14.25">
      <c r="B218" s="8"/>
    </row>
    <row r="219" ht="14.25">
      <c r="B219" s="8"/>
    </row>
    <row r="220" ht="14.25">
      <c r="B220" s="8"/>
    </row>
    <row r="221" ht="14.25">
      <c r="B221" s="8"/>
    </row>
    <row r="222" ht="14.25">
      <c r="B222" s="8"/>
    </row>
    <row r="223" ht="14.25">
      <c r="B223" s="8"/>
    </row>
    <row r="224" ht="14.25">
      <c r="B224" s="8"/>
    </row>
    <row r="225" ht="14.25">
      <c r="B225" s="8"/>
    </row>
    <row r="226" ht="14.25">
      <c r="B226" s="8"/>
    </row>
    <row r="227" ht="14.25">
      <c r="B227" s="8"/>
    </row>
    <row r="228" ht="14.25">
      <c r="B228" s="8"/>
    </row>
    <row r="229" ht="14.25">
      <c r="B229" s="8"/>
    </row>
    <row r="230" ht="14.25">
      <c r="B230" s="8"/>
    </row>
    <row r="231" ht="14.25">
      <c r="B231" s="8"/>
    </row>
    <row r="232" ht="14.25">
      <c r="B232" s="8"/>
    </row>
    <row r="233" ht="14.25">
      <c r="B233" s="8"/>
    </row>
    <row r="234" ht="14.25">
      <c r="B234" s="8"/>
    </row>
    <row r="235" ht="14.25">
      <c r="B235" s="8"/>
    </row>
    <row r="236" ht="14.25">
      <c r="B236" s="8"/>
    </row>
    <row r="237" ht="14.25">
      <c r="B237" s="8"/>
    </row>
    <row r="238" ht="14.25">
      <c r="B238" s="8"/>
    </row>
    <row r="239" ht="14.25">
      <c r="B239" s="8"/>
    </row>
    <row r="240" ht="14.25">
      <c r="B240" s="8"/>
    </row>
    <row r="241" ht="14.25">
      <c r="B241" s="8"/>
    </row>
    <row r="242" ht="14.25">
      <c r="B242" s="8"/>
    </row>
    <row r="243" ht="14.25">
      <c r="B243" s="8"/>
    </row>
    <row r="244" ht="14.25">
      <c r="B244" s="8"/>
    </row>
    <row r="245" ht="14.25">
      <c r="B245" s="8"/>
    </row>
    <row r="246" ht="14.25">
      <c r="B246" s="8"/>
    </row>
    <row r="247" ht="14.25">
      <c r="B247" s="8"/>
    </row>
    <row r="248" ht="14.25">
      <c r="B248" s="8"/>
    </row>
    <row r="249" ht="14.25">
      <c r="B249" s="8"/>
    </row>
    <row r="250" ht="14.25">
      <c r="B250" s="8"/>
    </row>
    <row r="251" ht="14.25">
      <c r="B251" s="8"/>
    </row>
    <row r="252" ht="14.25">
      <c r="B252" s="8"/>
    </row>
    <row r="253" ht="14.25">
      <c r="B253" s="8"/>
    </row>
    <row r="254" ht="14.25">
      <c r="B254" s="8"/>
    </row>
    <row r="255" ht="14.25">
      <c r="B255" s="8"/>
    </row>
    <row r="256" ht="14.25">
      <c r="B256" s="8"/>
    </row>
    <row r="257" ht="14.25">
      <c r="B257" s="8"/>
    </row>
    <row r="258" ht="14.25">
      <c r="B258" s="8"/>
    </row>
    <row r="259" ht="14.25">
      <c r="B259" s="8"/>
    </row>
    <row r="260" ht="14.25">
      <c r="B260" s="8"/>
    </row>
    <row r="261" ht="14.25">
      <c r="B261" s="8"/>
    </row>
    <row r="262" ht="14.25">
      <c r="B262" s="8"/>
    </row>
    <row r="263" ht="14.25">
      <c r="B263" s="8"/>
    </row>
    <row r="264" ht="14.25">
      <c r="B264" s="8"/>
    </row>
    <row r="265" ht="14.25">
      <c r="B265" s="8"/>
    </row>
    <row r="266" ht="14.25">
      <c r="B266" s="8"/>
    </row>
    <row r="267" ht="14.25">
      <c r="B267" s="8"/>
    </row>
    <row r="268" ht="14.25">
      <c r="B268" s="8"/>
    </row>
    <row r="269" ht="14.25">
      <c r="B269" s="8"/>
    </row>
    <row r="270" ht="14.25">
      <c r="B270" s="8"/>
    </row>
    <row r="271" ht="14.25">
      <c r="B271" s="8"/>
    </row>
    <row r="272" ht="14.25">
      <c r="B272" s="8"/>
    </row>
    <row r="273" ht="14.25">
      <c r="B273" s="8"/>
    </row>
    <row r="274" ht="14.25">
      <c r="B274" s="8"/>
    </row>
    <row r="275" ht="14.25">
      <c r="B275" s="8"/>
    </row>
    <row r="276" ht="14.25">
      <c r="B276" s="8"/>
    </row>
    <row r="277" ht="14.25">
      <c r="B277" s="8"/>
    </row>
    <row r="278" ht="14.25">
      <c r="B278" s="8"/>
    </row>
    <row r="279" ht="14.25">
      <c r="B279" s="8"/>
    </row>
    <row r="280" ht="14.25">
      <c r="B280" s="8"/>
    </row>
    <row r="281" ht="14.25">
      <c r="B281" s="8"/>
    </row>
    <row r="282" ht="14.25">
      <c r="B282" s="8"/>
    </row>
    <row r="283" ht="14.25">
      <c r="B283" s="8"/>
    </row>
    <row r="284" ht="14.25">
      <c r="B284" s="8"/>
    </row>
    <row r="285" ht="14.25">
      <c r="B285" s="8"/>
    </row>
    <row r="286" ht="14.25">
      <c r="B286" s="8"/>
    </row>
    <row r="287" ht="14.25">
      <c r="B287" s="8"/>
    </row>
    <row r="288" ht="14.25">
      <c r="B288" s="8"/>
    </row>
    <row r="289" ht="14.25">
      <c r="B289" s="8"/>
    </row>
    <row r="290" ht="14.25">
      <c r="B290" s="8"/>
    </row>
    <row r="291" ht="14.25">
      <c r="B291" s="8"/>
    </row>
    <row r="292" ht="14.25">
      <c r="B292" s="8"/>
    </row>
    <row r="293" ht="14.25">
      <c r="B293" s="8"/>
    </row>
    <row r="294" ht="14.25">
      <c r="B294" s="8"/>
    </row>
    <row r="295" ht="14.25">
      <c r="B295" s="8"/>
    </row>
    <row r="296" ht="14.25">
      <c r="B296" s="8"/>
    </row>
    <row r="297" ht="14.25">
      <c r="B297" s="8"/>
    </row>
    <row r="298" ht="14.25">
      <c r="B298" s="8"/>
    </row>
    <row r="299" ht="14.25">
      <c r="B299" s="8"/>
    </row>
    <row r="300" ht="14.25">
      <c r="B300" s="8"/>
    </row>
    <row r="301" ht="14.25">
      <c r="B301" s="8"/>
    </row>
    <row r="302" ht="14.25">
      <c r="B302" s="8"/>
    </row>
    <row r="303" ht="14.25">
      <c r="B303" s="8"/>
    </row>
    <row r="304" ht="14.25">
      <c r="B304" s="8"/>
    </row>
    <row r="305" ht="14.25">
      <c r="B305" s="8"/>
    </row>
    <row r="306" ht="14.25">
      <c r="B306" s="8"/>
    </row>
    <row r="307" ht="14.25">
      <c r="B307" s="8"/>
    </row>
    <row r="308" ht="14.25">
      <c r="B308" s="8"/>
    </row>
    <row r="309" ht="14.25">
      <c r="B309" s="8"/>
    </row>
    <row r="310" ht="14.25">
      <c r="B310" s="8"/>
    </row>
    <row r="311" ht="14.25">
      <c r="B311" s="8"/>
    </row>
    <row r="312" ht="14.25">
      <c r="B312" s="8"/>
    </row>
    <row r="313" ht="14.25">
      <c r="B313" s="8"/>
    </row>
    <row r="314" ht="14.25">
      <c r="B314" s="8"/>
    </row>
    <row r="315" ht="14.25">
      <c r="B315" s="8"/>
    </row>
    <row r="316" ht="14.25">
      <c r="B316" s="8"/>
    </row>
    <row r="317" ht="14.25">
      <c r="B317" s="8"/>
    </row>
    <row r="318" ht="14.25">
      <c r="B318" s="8"/>
    </row>
  </sheetData>
  <sheetProtection/>
  <protectedRanges>
    <protectedRange sqref="B56" name="Диапазон1_2"/>
  </protectedRanges>
  <mergeCells count="6">
    <mergeCell ref="J3:P3"/>
    <mergeCell ref="Q3:W3"/>
    <mergeCell ref="B68:F68"/>
    <mergeCell ref="A3:A4"/>
    <mergeCell ref="B3:B4"/>
    <mergeCell ref="C3:I3"/>
  </mergeCells>
  <printOptions/>
  <pageMargins left="0.31496062992125984" right="0.1968503937007874" top="0.2362204724409449" bottom="0.15748031496062992" header="0.1968503937007874" footer="0.15748031496062992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 в Ейском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fonh_04</dc:creator>
  <cp:keywords/>
  <dc:description/>
  <cp:lastModifiedBy>fonh2</cp:lastModifiedBy>
  <cp:lastPrinted>2014-11-09T08:30:26Z</cp:lastPrinted>
  <dcterms:created xsi:type="dcterms:W3CDTF">2006-03-28T07:11:09Z</dcterms:created>
  <dcterms:modified xsi:type="dcterms:W3CDTF">2014-11-11T06:47:47Z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lanningSheetType">
    <vt:lpwstr>0</vt:lpwstr>
  </property>
</Properties>
</file>